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1291" activeTab="0"/>
  </bookViews>
  <sheets>
    <sheet name="3D tracing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<sst xmlns="http://schemas.openxmlformats.org/spreadsheetml/2006/main" count="106" uniqueCount="102">
  <si>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>Two channels of different waves</t>
  </si>
  <si>
    <r>
      <t xml:space="preserve">For simplification, the traced contours are corresponding to outputs of </t>
    </r>
    <r>
      <rPr>
        <b/>
        <sz val="11"/>
        <rFont val="Times New Roman"/>
        <family val="1"/>
      </rPr>
      <t>displacement-sensitive</t>
    </r>
    <r>
      <rPr>
        <sz val="11"/>
        <rFont val="Times New Roman"/>
        <family val="1"/>
      </rPr>
      <t xml:space="preserve"> cartridge in this simulation -  see note on the bottom.</t>
    </r>
  </si>
  <si>
    <r>
      <t>LATERAL D</t>
    </r>
    <r>
      <rPr>
        <sz val="11"/>
        <rFont val="Times New Roman"/>
        <family val="1"/>
      </rPr>
      <t>isplacement on land edge</t>
    </r>
  </si>
  <si>
    <t>R</t>
  </si>
  <si>
    <t>L</t>
  </si>
  <si>
    <r>
      <t>cm</t>
    </r>
    <r>
      <rPr>
        <sz val="11"/>
        <rFont val="Times New Roman"/>
        <family val="1"/>
      </rPr>
      <t xml:space="preserve"> </t>
    </r>
  </si>
  <si>
    <r>
      <t>F</t>
    </r>
    <r>
      <rPr>
        <sz val="11"/>
        <rFont val="Times New Roman"/>
        <family val="1"/>
      </rPr>
      <t>requency of modulation</t>
    </r>
  </si>
  <si>
    <t>fr</t>
  </si>
  <si>
    <t>fl</t>
  </si>
  <si>
    <t>cycle/sec</t>
  </si>
  <si>
    <r>
      <t xml:space="preserve">LATERAL </t>
    </r>
    <r>
      <rPr>
        <sz val="11"/>
        <rFont val="Times New Roman"/>
        <family val="1"/>
      </rPr>
      <t>R</t>
    </r>
    <r>
      <rPr>
        <sz val="11"/>
        <rFont val="Times New Roman"/>
        <family val="1"/>
      </rPr>
      <t>ecorded v</t>
    </r>
    <r>
      <rPr>
        <sz val="11"/>
        <rFont val="Times New Roman"/>
        <family val="1"/>
      </rPr>
      <t>elocity</t>
    </r>
  </si>
  <si>
    <t>vr</t>
  </si>
  <si>
    <t>vl</t>
  </si>
  <si>
    <r>
      <t>c</t>
    </r>
    <r>
      <rPr>
        <sz val="11"/>
        <rFont val="Times New Roman"/>
        <family val="1"/>
      </rPr>
      <t>m/sec</t>
    </r>
  </si>
  <si>
    <t>Recorded velocity towards 45 degrees</t>
  </si>
  <si>
    <t>vr45</t>
  </si>
  <si>
    <t>vl45</t>
  </si>
  <si>
    <t>calc from min/max</t>
  </si>
  <si>
    <r>
      <t>f</t>
    </r>
    <r>
      <rPr>
        <sz val="11"/>
        <rFont val="Times New Roman"/>
        <family val="1"/>
      </rPr>
      <t>or confirmation of calculation</t>
    </r>
  </si>
  <si>
    <t>Wave Length on groove</t>
  </si>
  <si>
    <t>lambda R</t>
  </si>
  <si>
    <t>lambda L</t>
  </si>
  <si>
    <t>cm/cycle</t>
  </si>
  <si>
    <t>GR</t>
  </si>
  <si>
    <r>
      <t>Groove Radius</t>
    </r>
    <r>
      <rPr>
        <sz val="11"/>
        <rFont val="Times New Roman"/>
        <family val="1"/>
      </rPr>
      <t>(cm)</t>
    </r>
  </si>
  <si>
    <t>cm</t>
  </si>
  <si>
    <t>V</t>
  </si>
  <si>
    <r>
      <t>groove speed</t>
    </r>
    <r>
      <rPr>
        <sz val="11"/>
        <rFont val="Times New Roman"/>
        <family val="1"/>
      </rPr>
      <t xml:space="preserve"> (cm/sec)</t>
    </r>
  </si>
  <si>
    <t>cm/sec</t>
  </si>
  <si>
    <t>N</t>
  </si>
  <si>
    <t>RPM</t>
  </si>
  <si>
    <t>Top width</t>
  </si>
  <si>
    <t>for normal plain groove</t>
  </si>
  <si>
    <t>Minimum</t>
  </si>
  <si>
    <t>Maximum</t>
  </si>
  <si>
    <t>Right land edge</t>
  </si>
  <si>
    <t>Left land edge</t>
  </si>
  <si>
    <t>horizontal</t>
  </si>
  <si>
    <t>vertical</t>
  </si>
  <si>
    <t>Displacement toward 45degrees</t>
  </si>
  <si>
    <t xml:space="preserve">Variation of </t>
  </si>
  <si>
    <t xml:space="preserve">The displacements of each land edge (as compared to plain groove) indicate the status of modulations: vector (red) can be divided into two 45/45 components </t>
  </si>
  <si>
    <t>x</t>
  </si>
  <si>
    <t>y1</t>
  </si>
  <si>
    <t>y2</t>
  </si>
  <si>
    <t>displacement</t>
  </si>
  <si>
    <t>y1(45)</t>
  </si>
  <si>
    <t>y2(45)</t>
  </si>
  <si>
    <t>top width</t>
  </si>
  <si>
    <t>i.e., each land edge displacement divided by SQRT(2) is equal to each 45/45 displacement (R/L)</t>
  </si>
  <si>
    <t>Equation for displacements of land edge:V+L or V-L</t>
  </si>
  <si>
    <t>Equation for lateral displacement: (R+L)/SQRT(2) of each 45/45 component</t>
  </si>
  <si>
    <t xml:space="preserve">Equation for vertical displacement: (-R+L)/SQRT(2) of each 45/45 component </t>
  </si>
  <si>
    <t>The following graph shows geometric displacements and does not indicate any absolute polarity for each channel.</t>
  </si>
  <si>
    <t>Explanation of polarity based on above drawing: Note the different winding directions of coils</t>
  </si>
  <si>
    <t>In 45/45 mode, lateral modulation is assigned to monophonic sound</t>
  </si>
  <si>
    <t>In actual arrangement of coils, either one coil winding direction or the output polality of one coil/channel is reversed</t>
  </si>
  <si>
    <t>in order to obtain monaural sound in phase by lateral movement of stylus.</t>
  </si>
  <si>
    <t>Under such arrangement, vertical movement of stylus makes R/L outputs out of phase (reverse output)</t>
  </si>
  <si>
    <t>******************************************************************************************************</t>
  </si>
  <si>
    <t xml:space="preserve">How to use this simulation: </t>
  </si>
  <si>
    <t>input parameters in Yellow cells to obtain the results in Grey cells &amp; graph</t>
  </si>
  <si>
    <t>though the range of graph is very limited for indicating properly.</t>
  </si>
  <si>
    <t xml:space="preserve">Input same value of frequency and amplitude for R/L: then you know the meaning of </t>
  </si>
  <si>
    <t xml:space="preserve">horizontal/lateral/monophonic recorded groove in 45/45 modulation: constant top width (and constant groove depth). </t>
  </si>
  <si>
    <t>A LONG HISTORY IN RECORDING:</t>
  </si>
  <si>
    <t>At first: Vertical monophonic Phonograph cylinder (1877)</t>
  </si>
  <si>
    <t>Next: Lateral monophonic Gramophone record (1895)</t>
  </si>
  <si>
    <t>Monophonic (Lateral=Horizontal) recorded LP record (1948) &amp; 45 rpm record (circa 1949).</t>
  </si>
  <si>
    <t>Experiments of V/L two channels recording were finally abandoned by the end of 1957</t>
  </si>
  <si>
    <t>though V/L mode was once thought easy to be realiseds as additional V or L modulation to another.</t>
  </si>
  <si>
    <t>Frederick Vinton Hunt (1905-1972) wrote together with J.A. Pierce: "On Distortion in Sound Reproduction from Phonograph Records" J.A.S.A 1938.</t>
  </si>
  <si>
    <t>W. D. Lewis and F. V. Hunt: "A Theory of Tracing Distortion from Phonograph Records," J.A.S.A. 1941.</t>
  </si>
  <si>
    <t>These researches led to the development of criteria that eventually made possible the long-playing record.</t>
  </si>
  <si>
    <t>If L/V (H/V) stereophonic mode is realised, there arises a quality difference between channels</t>
  </si>
  <si>
    <t>because vertical tracing distortion is higher (almost double) than horizontal/lateral distortion.</t>
  </si>
  <si>
    <t>Hence 45/45 stereophonic mode was standardised around 1958.</t>
  </si>
  <si>
    <t>Monophonic transcription disk had been recorded in either lateral or vertical mode in early times - but since IEC98 in 1958</t>
  </si>
  <si>
    <t>monophonic vertical recorded disk was ommitted from descrption due to their higher tracing distortion.</t>
  </si>
  <si>
    <t>In case of LV mode cutter, input signals to cutter should be modified by interconnection in order to make groove shape equivalent to 45/45 mode.</t>
  </si>
  <si>
    <t>Reversely, when LV type cartridge picks up information from normal 45/45 modulated groove, above yellow(L) &amp; blue(V) lines are traced as independent channels.</t>
  </si>
  <si>
    <t>Also note that original sinusoidal signal is converted to cosine as groove shape because of velocity. Then the above graph may be incorrect since it starts from maximum velocity!!!</t>
  </si>
  <si>
    <t>The output of velocity sensitive cartridge restores original sinusoidal signal.</t>
  </si>
  <si>
    <t>It is apparent that top width variation is always based on vertical displacement (though reverse phase on graph).</t>
  </si>
  <si>
    <t>It was said that Decca cartridge was developed for L/V mode originally, but after 45/45 mode was standardised around 1958</t>
  </si>
  <si>
    <t>the embodied model of Decca stereophonic cartridge had a matrix connection inside cartridge in order to comply to 45/45 mode stereophonic recordings.</t>
  </si>
  <si>
    <t>An invention by Bayliff [US2984711=GB856829] assigned to Decca</t>
  </si>
  <si>
    <t>Mr Yamamoto explained this matrix connection in his Japanese book "Record Player" (1971):</t>
  </si>
  <si>
    <r>
      <t>In stereophonic recording: Horizontal (Lateral) Signal componet H=L+R</t>
    </r>
    <r>
      <rPr>
        <i/>
        <sz val="11"/>
        <rFont val="ＭＳ Ｐ明朝"/>
        <family val="1"/>
      </rPr>
      <t>　</t>
    </r>
    <r>
      <rPr>
        <i/>
        <sz val="11"/>
        <rFont val="Times New Roman"/>
        <family val="1"/>
      </rPr>
      <t xml:space="preserve"> Vertical Signal component V=L-R</t>
    </r>
  </si>
  <si>
    <t>Sum of outputs of coil 1 &amp; coil 3 (sum of horizontal signal and vertical signal): H+V=L+R+L-R=2L left channel output for 45/45 mode</t>
  </si>
  <si>
    <t>Sum of outputs of coil 1 &amp; coil 2 (difference between horizontal signal and vertical signal): H-V=L+R-(L-R)=2R right channel output for 45/45 mode</t>
  </si>
  <si>
    <t>Hence there is no difference in practical performance between Decca and other cartridges</t>
  </si>
  <si>
    <t>though some users of Decca cartridges insist on difference ignoring of this matrix connection.</t>
  </si>
  <si>
    <t>Simplified diagram for coils:</t>
  </si>
  <si>
    <t>D point is for testing the lateral monaual output (not used in practice).</t>
  </si>
  <si>
    <t>In 45/45 stereophonic mode</t>
  </si>
  <si>
    <t>Another sample of a matrix connection inside cartridge was shown in USP4238646 (embodied model: Yamaha MC-7 around 1979)</t>
  </si>
  <si>
    <t>Prior art</t>
  </si>
  <si>
    <t>Fig.1-2(Denon), Fig.3 (Ortofon), Fig.4(Westrex) and Fig.5 (Decca)</t>
  </si>
  <si>
    <t>Invention</t>
  </si>
  <si>
    <r>
      <t>Fig.6-11 (Fig.9-11: Electric Circuit Diagram</t>
    </r>
    <r>
      <rPr>
        <sz val="11"/>
        <rFont val="Times New Roman"/>
        <family val="1"/>
      </rPr>
      <t>:</t>
    </r>
    <r>
      <rPr>
        <sz val="11"/>
        <rFont val="Times New Roman"/>
        <family val="1"/>
      </rPr>
      <t xml:space="preserve"> V-H matrix generating system</t>
    </r>
    <r>
      <rPr>
        <b/>
        <sz val="11"/>
        <rFont val="Times New Roman"/>
        <family val="1"/>
      </rPr>
      <t>/Cross Generating System</t>
    </r>
    <r>
      <rPr>
        <sz val="11"/>
        <rFont val="Times New Roman"/>
        <family val="1"/>
      </rPr>
      <t xml:space="preserve"> called by Yamaha</t>
    </r>
    <r>
      <rPr>
        <sz val="11"/>
        <rFont val="Times New Roman"/>
        <family val="1"/>
      </rPr>
      <t>)</t>
    </r>
  </si>
  <si>
    <t>Difference in modulations between LV (H/V) and 45/45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</si>
</sst>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);[Red]\(0.000000\)"/>
    <numFmt numFmtId="177" formatCode="0.000_);[Red]\(0.000\)"/>
    <numFmt numFmtId="178" formatCode="0.00000_);[Red]\(0.00000\)"/>
    <numFmt numFmtId="179" formatCode="0.0000_ "/>
    <numFmt numFmtId="180" formatCode="0.000000_ "/>
    <numFmt numFmtId="181" formatCode="0.0000_);[Red]\(0.0000\)"/>
    <numFmt numFmtId="182" formatCode="0.0;[Red]0.0"/>
    <numFmt numFmtId="183" formatCode="0_);[Red]\(0\)"/>
    <numFmt numFmtId="184" formatCode="0.00_ "/>
    <numFmt numFmtId="185" formatCode="0_ "/>
    <numFmt numFmtId="186" formatCode="0.0_ "/>
  </numFmts>
  <fonts count="57">
    <font>
      <sz val="11"/>
      <name val="Times New Roman"/>
      <family val="1"/>
    </font>
    <font>
      <sz val="11"/>
      <name val="ＭＳ Ｐゴシック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Book Antiqua"/>
      <family val="1"/>
    </font>
    <font>
      <sz val="11"/>
      <color indexed="10"/>
      <name val="Times New Roman"/>
      <family val="1"/>
    </font>
    <font>
      <sz val="11"/>
      <name val="ＭＳ Ｐ明朝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name val="ＭＳ Ｐ明朝"/>
      <family val="1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.75"/>
      <color indexed="8"/>
      <name val="Times New Roman"/>
      <family val="0"/>
    </font>
    <font>
      <sz val="14.25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.25"/>
      <color indexed="8"/>
      <name val="Times New Roman"/>
      <family val="0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2" borderId="1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" borderId="0" applyNumberFormat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2" fillId="6" borderId="2" applyNumberFormat="0" applyFont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8" fillId="9" borderId="4" applyNumberFormat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51" fillId="9" borderId="1" applyNumberFormat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53" fillId="11" borderId="7" applyNumberFormat="0" applyAlignment="0" applyProtection="0"/>
    <xf numFmtId="0" fontId="40" fillId="12" borderId="0" applyNumberFormat="0" applyBorder="0" applyAlignment="0" applyProtection="0"/>
    <xf numFmtId="0" fontId="54" fillId="0" borderId="8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0" xfId="0" applyNumberFormat="1" applyFill="1" applyAlignment="1">
      <alignment/>
    </xf>
    <xf numFmtId="0" fontId="0" fillId="0" borderId="0" xfId="63" applyFont="1" applyBorder="1" applyAlignment="1">
      <alignment horizontal="left"/>
      <protection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/>
    </xf>
    <xf numFmtId="0" fontId="0" fillId="33" borderId="10" xfId="63" applyFont="1" applyFill="1" applyBorder="1" applyAlignment="1">
      <alignment horizontal="right"/>
      <protection/>
    </xf>
    <xf numFmtId="0" fontId="0" fillId="0" borderId="0" xfId="63" applyFont="1" applyBorder="1">
      <alignment/>
      <protection/>
    </xf>
    <xf numFmtId="0" fontId="3" fillId="0" borderId="11" xfId="0" applyFont="1" applyBorder="1" applyAlignment="1">
      <alignment horizontal="center"/>
    </xf>
    <xf numFmtId="0" fontId="0" fillId="33" borderId="10" xfId="63" applyFill="1" applyBorder="1">
      <alignment/>
      <protection/>
    </xf>
    <xf numFmtId="177" fontId="0" fillId="34" borderId="12" xfId="63" applyNumberFormat="1" applyFont="1" applyFill="1" applyBorder="1">
      <alignment/>
      <protection/>
    </xf>
    <xf numFmtId="177" fontId="3" fillId="0" borderId="11" xfId="0" applyNumberFormat="1" applyFont="1" applyBorder="1" applyAlignment="1">
      <alignment horizontal="center"/>
    </xf>
    <xf numFmtId="0" fontId="2" fillId="0" borderId="0" xfId="63" applyFont="1" applyBorder="1">
      <alignment/>
      <protection/>
    </xf>
    <xf numFmtId="0" fontId="0" fillId="0" borderId="11" xfId="0" applyFont="1" applyBorder="1" applyAlignment="1">
      <alignment horizontal="right"/>
    </xf>
    <xf numFmtId="177" fontId="4" fillId="34" borderId="12" xfId="63" applyNumberFormat="1" applyFont="1" applyFill="1" applyBorder="1">
      <alignment/>
      <protection/>
    </xf>
    <xf numFmtId="0" fontId="3" fillId="0" borderId="13" xfId="0" applyFont="1" applyBorder="1" applyAlignment="1">
      <alignment horizontal="center"/>
    </xf>
    <xf numFmtId="178" fontId="0" fillId="34" borderId="1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179" fontId="0" fillId="34" borderId="10" xfId="0" applyNumberFormat="1" applyFill="1" applyBorder="1" applyAlignment="1">
      <alignment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79" fontId="0" fillId="34" borderId="10" xfId="0" applyNumberFormat="1" applyFont="1" applyFill="1" applyBorder="1" applyAlignment="1">
      <alignment/>
    </xf>
    <xf numFmtId="178" fontId="2" fillId="33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180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180" fontId="4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1" xfId="0" applyFont="1" applyBorder="1" applyAlignment="1">
      <alignment wrapText="1"/>
    </xf>
    <xf numFmtId="0" fontId="10" fillId="0" borderId="0" xfId="0" applyFont="1" applyAlignment="1">
      <alignment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Percent" xfId="21"/>
    <cellStyle name="Hyperlink" xfId="22"/>
    <cellStyle name="アクセント 2" xfId="23"/>
    <cellStyle name="Followed Hyperlink" xfId="24"/>
    <cellStyle name="20% - アクセント 4" xfId="25"/>
    <cellStyle name="メモ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_Resonance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Groove Form vs Output by Velocity Sensitive Cartridge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Groove Form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ser>
          <c:idx val="1"/>
          <c:order val="1"/>
          <c:tx>
            <c:v>Output by Cartridge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axId val="50825551"/>
        <c:axId val="54776776"/>
      </c:scatterChart>
      <c:valAx>
        <c:axId val="50825551"/>
        <c:scaling>
          <c:orientation val="minMax"/>
          <c:max val="6.3"/>
          <c:min val="0"/>
        </c:scaling>
        <c:axPos val="b"/>
        <c:minorGridlines>
          <c:spPr>
            <a:ln w="3175">
              <a:solidFill/>
            </a:ln>
          </c:spPr>
        </c:min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776776"/>
        <c:crosses val="autoZero"/>
        <c:crossBetween val="midCat"/>
        <c:dispUnits/>
      </c:valAx>
      <c:valAx>
        <c:axId val="54776776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825551"/>
        <c:crosses val="autoZero"/>
        <c:crossBetween val="midCat"/>
        <c:dispUnits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Amplitude vs Velocity on Record (velocity 1cm/s at 1kHz)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displacement(amplitude)micron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axId val="23228937"/>
        <c:axId val="7733842"/>
      </c:scatterChart>
      <c:scatterChart>
        <c:scatterStyle val="lineMarker"/>
        <c:varyColors val="0"/>
        <c:ser>
          <c:idx val="1"/>
          <c:order val="1"/>
          <c:tx>
            <c:v>RIAA recorded velocity cm/s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axId val="2495715"/>
        <c:axId val="22461436"/>
      </c:scatterChart>
      <c:valAx>
        <c:axId val="2322893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733842"/>
        <c:crosses val="max"/>
        <c:crossBetween val="midCat"/>
        <c:dispUnits/>
        <c:majorUnit val="10"/>
        <c:minorUnit val="10"/>
      </c:valAx>
      <c:valAx>
        <c:axId val="7733842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displacement in micron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228937"/>
        <c:crossesAt val="10"/>
        <c:crossBetween val="midCat"/>
        <c:dispUnits/>
        <c:majorUnit val="10"/>
        <c:minorUnit val="10"/>
      </c:valAx>
      <c:valAx>
        <c:axId val="249571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2461436"/>
        <c:crossesAt val="10"/>
        <c:crossBetween val="midCat"/>
        <c:dispUnits/>
      </c:valAx>
      <c:valAx>
        <c:axId val="22461436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volocity cm/s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957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5"/>
          <c:y val="0.03775"/>
          <c:w val="0.65125"/>
          <c:h val="0.8575"/>
        </c:manualLayout>
      </c:layout>
      <c:scatterChart>
        <c:scatterStyle val="smoothMarker"/>
        <c:varyColors val="0"/>
        <c:ser>
          <c:idx val="4"/>
          <c:order val="0"/>
          <c:tx>
            <c:v>top width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'3D tracing'!$A$16:$A$80</c:f>
              <c:numCache/>
            </c:numRef>
          </c:xVal>
          <c:yVal>
            <c:numRef>
              <c:f>'3D tracing'!$H$16:$H$80</c:f>
              <c:numCache/>
            </c:numRef>
          </c:yVal>
          <c:smooth val="1"/>
        </c:ser>
        <c:ser>
          <c:idx val="0"/>
          <c:order val="1"/>
          <c:tx>
            <c:v>right land edge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tracing'!$B$16:$B$80</c:f>
              <c:numCache/>
            </c:numRef>
          </c:yVal>
          <c:smooth val="1"/>
        </c:ser>
        <c:ser>
          <c:idx val="2"/>
          <c:order val="2"/>
          <c:tx>
            <c:v>lateral displacement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tracing'!$D$16:$D$80</c:f>
              <c:numCache/>
            </c:numRef>
          </c:yVal>
          <c:smooth val="1"/>
        </c:ser>
        <c:ser>
          <c:idx val="3"/>
          <c:order val="3"/>
          <c:tx>
            <c:v>vertical displacement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tracing'!$E$16:$E$80</c:f>
              <c:numCache/>
            </c:numRef>
          </c:yVal>
          <c:smooth val="1"/>
        </c:ser>
        <c:ser>
          <c:idx val="5"/>
          <c:order val="4"/>
          <c:tx>
            <c:v>right wall 45 degrees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tracing'!$F$16:$F$80</c:f>
              <c:numCache/>
            </c:numRef>
          </c:yVal>
          <c:smooth val="1"/>
        </c:ser>
        <c:ser>
          <c:idx val="6"/>
          <c:order val="5"/>
          <c:tx>
            <c:v>left wall 45 degrees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tracing'!$G$16:$G$80</c:f>
              <c:numCache/>
            </c:numRef>
          </c:yVal>
          <c:smooth val="1"/>
        </c:ser>
        <c:ser>
          <c:idx val="1"/>
          <c:order val="6"/>
          <c:tx>
            <c:v>left land edge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'3D tracing'!$A$16:$A$80</c:f>
              <c:numCache/>
            </c:numRef>
          </c:xVal>
          <c:yVal>
            <c:numRef>
              <c:f>'3D tracing'!$C$16:$C$80</c:f>
              <c:numCache/>
            </c:numRef>
          </c:yVal>
          <c:smooth val="1"/>
        </c:ser>
        <c:axId val="826333"/>
        <c:axId val="7436998"/>
      </c:scatterChart>
      <c:valAx>
        <c:axId val="826333"/>
        <c:scaling>
          <c:orientation val="minMax"/>
          <c:max val="0.2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436998"/>
        <c:crosses val="autoZero"/>
        <c:crossBetween val="midCat"/>
        <c:dispUnits/>
      </c:valAx>
      <c:valAx>
        <c:axId val="7436998"/>
        <c:scaling>
          <c:orientation val="minMax"/>
          <c:max val="0.007"/>
          <c:min val="-0.00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.022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26333"/>
        <c:crosses val="autoZero"/>
        <c:crossBetween val="midCat"/>
        <c:dispUnits/>
        <c:majorUnit val="0.001"/>
        <c:minorUnit val="0.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13775"/>
          <c:w val="0.2375"/>
          <c:h val="0.679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Required additional equalization between displacement-sensitive cartridge and line-in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output of displacement sensitive cartridge on RIAA recoded groove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ser>
          <c:idx val="1"/>
          <c:order val="1"/>
          <c:tx>
            <c:v>additional equalising required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'3D tracing'!#REF!</c:f>
            </c:strRef>
          </c:xVal>
          <c:yVal>
            <c:numRef>
              <c:f>'3D tracing'!#REF!</c:f>
            </c:numRef>
          </c:yVal>
          <c:smooth val="1"/>
        </c:ser>
        <c:axId val="66932983"/>
        <c:axId val="65525936"/>
      </c:scatterChart>
      <c:valAx>
        <c:axId val="6693298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525936"/>
        <c:crossesAt val="0"/>
        <c:crossBetween val="midCat"/>
        <c:dispUnits/>
        <c:majorUnit val="10"/>
        <c:minorUnit val="10"/>
      </c:valAx>
      <c:valAx>
        <c:axId val="65525936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932983"/>
        <c:crossesAt val="10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密度と厚さが均一なターンテーブルで針圧(6g)だけを速度減衰要素とした時，重量と速度減衰(即ちイナーシャの量の変化）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半径10cm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#REF!</c:f>
            </c:strRef>
          </c:xVal>
          <c:yVal>
            <c:numRef>
              <c:f>#REF!</c:f>
            </c:numRef>
          </c:yVal>
          <c:smooth val="1"/>
        </c:ser>
        <c:ser>
          <c:idx val="2"/>
          <c:order val="1"/>
          <c:tx>
            <c:v>半径15cm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#REF!</c:f>
            </c:strRef>
          </c:xVal>
          <c:yVal>
            <c:numRef>
              <c:f>#REF!</c:f>
            </c:numRef>
          </c:yVal>
          <c:smooth val="1"/>
        </c:ser>
        <c:ser>
          <c:idx val="3"/>
          <c:order val="2"/>
          <c:tx>
            <c:v>半径20cm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#REF!</c:f>
            </c:strRef>
          </c:xVal>
          <c:yVal>
            <c:numRef>
              <c:f>#REF!</c:f>
            </c:numRef>
          </c:yVal>
          <c:smooth val="1"/>
        </c:ser>
        <c:axId val="52862513"/>
        <c:axId val="6000570"/>
      </c:scatterChart>
      <c:valAx>
        <c:axId val="5286251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00570"/>
        <c:crosses val="autoZero"/>
        <c:crossBetween val="midCat"/>
        <c:dispUnits/>
      </c:valAx>
      <c:valAx>
        <c:axId val="60005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8625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Relationship Id="rId15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0</xdr:rowOff>
    </xdr:from>
    <xdr:to>
      <xdr:col>12</xdr:col>
      <xdr:colOff>762000</xdr:colOff>
      <xdr:row>0</xdr:row>
      <xdr:rowOff>0</xdr:rowOff>
    </xdr:to>
    <xdr:graphicFrame>
      <xdr:nvGraphicFramePr>
        <xdr:cNvPr id="1" name="Chart 58"/>
        <xdr:cNvGraphicFramePr/>
      </xdr:nvGraphicFramePr>
      <xdr:xfrm>
        <a:off x="6991350" y="0"/>
        <a:ext cx="439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447675</xdr:colOff>
      <xdr:row>0</xdr:row>
      <xdr:rowOff>0</xdr:rowOff>
    </xdr:from>
    <xdr:ext cx="76200" cy="228600"/>
    <xdr:sp fLocksText="0">
      <xdr:nvSpPr>
        <xdr:cNvPr id="2" name="TextBox 59"/>
        <xdr:cNvSpPr txBox="1">
          <a:spLocks noChangeArrowheads="1"/>
        </xdr:cNvSpPr>
      </xdr:nvSpPr>
      <xdr:spPr>
        <a:xfrm>
          <a:off x="561022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10</xdr:col>
      <xdr:colOff>19050</xdr:colOff>
      <xdr:row>0</xdr:row>
      <xdr:rowOff>0</xdr:rowOff>
    </xdr:from>
    <xdr:to>
      <xdr:col>17</xdr:col>
      <xdr:colOff>76200</xdr:colOff>
      <xdr:row>0</xdr:row>
      <xdr:rowOff>0</xdr:rowOff>
    </xdr:to>
    <xdr:graphicFrame>
      <xdr:nvGraphicFramePr>
        <xdr:cNvPr id="3" name="Chart 60"/>
        <xdr:cNvGraphicFramePr/>
      </xdr:nvGraphicFramePr>
      <xdr:xfrm>
        <a:off x="9705975" y="0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19</xdr:row>
      <xdr:rowOff>104775</xdr:rowOff>
    </xdr:from>
    <xdr:to>
      <xdr:col>17</xdr:col>
      <xdr:colOff>561975</xdr:colOff>
      <xdr:row>42</xdr:row>
      <xdr:rowOff>85725</xdr:rowOff>
    </xdr:to>
    <xdr:graphicFrame>
      <xdr:nvGraphicFramePr>
        <xdr:cNvPr id="4" name="Chart 61"/>
        <xdr:cNvGraphicFramePr/>
      </xdr:nvGraphicFramePr>
      <xdr:xfrm>
        <a:off x="7705725" y="3609975"/>
        <a:ext cx="66294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123825</xdr:colOff>
      <xdr:row>0</xdr:row>
      <xdr:rowOff>0</xdr:rowOff>
    </xdr:to>
    <xdr:graphicFrame>
      <xdr:nvGraphicFramePr>
        <xdr:cNvPr id="5" name="Chart 62"/>
        <xdr:cNvGraphicFramePr/>
      </xdr:nvGraphicFramePr>
      <xdr:xfrm>
        <a:off x="9734550" y="0"/>
        <a:ext cx="4162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graphicFrame>
      <xdr:nvGraphicFramePr>
        <xdr:cNvPr id="6" name="Chart 63"/>
        <xdr:cNvGraphicFramePr/>
      </xdr:nvGraphicFramePr>
      <xdr:xfrm>
        <a:off x="4191000" y="142303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114300</xdr:colOff>
      <xdr:row>1</xdr:row>
      <xdr:rowOff>85725</xdr:rowOff>
    </xdr:from>
    <xdr:to>
      <xdr:col>14</xdr:col>
      <xdr:colOff>285750</xdr:colOff>
      <xdr:row>12</xdr:row>
      <xdr:rowOff>19050</xdr:rowOff>
    </xdr:to>
    <xdr:pic>
      <xdr:nvPicPr>
        <xdr:cNvPr id="7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82050" y="276225"/>
          <a:ext cx="3505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132</xdr:row>
      <xdr:rowOff>57150</xdr:rowOff>
    </xdr:from>
    <xdr:to>
      <xdr:col>9</xdr:col>
      <xdr:colOff>361950</xdr:colOff>
      <xdr:row>139</xdr:row>
      <xdr:rowOff>161925</xdr:rowOff>
    </xdr:to>
    <xdr:pic>
      <xdr:nvPicPr>
        <xdr:cNvPr id="8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23660100"/>
          <a:ext cx="4762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117</xdr:row>
      <xdr:rowOff>161925</xdr:rowOff>
    </xdr:from>
    <xdr:to>
      <xdr:col>13</xdr:col>
      <xdr:colOff>95250</xdr:colOff>
      <xdr:row>129</xdr:row>
      <xdr:rowOff>104775</xdr:rowOff>
    </xdr:to>
    <xdr:pic>
      <xdr:nvPicPr>
        <xdr:cNvPr id="9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48150" y="20907375"/>
          <a:ext cx="725805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9525</xdr:rowOff>
    </xdr:from>
    <xdr:to>
      <xdr:col>3</xdr:col>
      <xdr:colOff>971550</xdr:colOff>
      <xdr:row>140</xdr:row>
      <xdr:rowOff>133350</xdr:rowOff>
    </xdr:to>
    <xdr:pic>
      <xdr:nvPicPr>
        <xdr:cNvPr id="10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9230975"/>
          <a:ext cx="411480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144</xdr:row>
      <xdr:rowOff>76200</xdr:rowOff>
    </xdr:from>
    <xdr:to>
      <xdr:col>6</xdr:col>
      <xdr:colOff>152400</xdr:colOff>
      <xdr:row>169</xdr:row>
      <xdr:rowOff>76200</xdr:rowOff>
    </xdr:to>
    <xdr:pic>
      <xdr:nvPicPr>
        <xdr:cNvPr id="11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0" y="25908000"/>
          <a:ext cx="2790825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47625</xdr:colOff>
      <xdr:row>144</xdr:row>
      <xdr:rowOff>95250</xdr:rowOff>
    </xdr:from>
    <xdr:to>
      <xdr:col>9</xdr:col>
      <xdr:colOff>990600</xdr:colOff>
      <xdr:row>169</xdr:row>
      <xdr:rowOff>95250</xdr:rowOff>
    </xdr:to>
    <xdr:pic>
      <xdr:nvPicPr>
        <xdr:cNvPr id="12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15050" y="25927050"/>
          <a:ext cx="354330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144</xdr:row>
      <xdr:rowOff>47625</xdr:rowOff>
    </xdr:from>
    <xdr:to>
      <xdr:col>3</xdr:col>
      <xdr:colOff>314325</xdr:colOff>
      <xdr:row>169</xdr:row>
      <xdr:rowOff>47625</xdr:rowOff>
    </xdr:to>
    <xdr:pic>
      <xdr:nvPicPr>
        <xdr:cNvPr id="13" name="Picture 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5879425"/>
          <a:ext cx="34099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7</xdr:col>
      <xdr:colOff>542925</xdr:colOff>
      <xdr:row>189</xdr:row>
      <xdr:rowOff>152400</xdr:rowOff>
    </xdr:to>
    <xdr:pic>
      <xdr:nvPicPr>
        <xdr:cNvPr id="14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0784800"/>
          <a:ext cx="7467600" cy="3771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9</xdr:col>
      <xdr:colOff>323850</xdr:colOff>
      <xdr:row>205</xdr:row>
      <xdr:rowOff>104775</xdr:rowOff>
    </xdr:to>
    <xdr:pic>
      <xdr:nvPicPr>
        <xdr:cNvPr id="15" name="Picture 7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4880550"/>
          <a:ext cx="8991600" cy="2771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45</xdr:row>
      <xdr:rowOff>95250</xdr:rowOff>
    </xdr:from>
    <xdr:to>
      <xdr:col>13</xdr:col>
      <xdr:colOff>542925</xdr:colOff>
      <xdr:row>58</xdr:row>
      <xdr:rowOff>9525</xdr:rowOff>
    </xdr:to>
    <xdr:pic>
      <xdr:nvPicPr>
        <xdr:cNvPr id="16" name="Picture 7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72400" y="8058150"/>
          <a:ext cx="4181475" cy="2390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selection activeCell="P74" sqref="P74"/>
    </sheetView>
  </sheetViews>
  <sheetFormatPr defaultColWidth="8.8515625" defaultRowHeight="15"/>
  <cols>
    <col min="1" max="1" width="10.00390625" style="0" bestFit="1" customWidth="1"/>
    <col min="2" max="2" width="17.421875" style="0" customWidth="1"/>
    <col min="3" max="3" width="19.7109375" style="0" customWidth="1"/>
    <col min="4" max="4" width="15.7109375" style="0" customWidth="1"/>
    <col min="5" max="5" width="14.57421875" style="0" customWidth="1"/>
    <col min="6" max="6" width="13.57421875" style="0" customWidth="1"/>
    <col min="7" max="7" width="12.8515625" style="0" customWidth="1"/>
    <col min="8" max="8" width="11.28125" style="0" customWidth="1"/>
    <col min="9" max="9" width="14.8515625" style="0" customWidth="1"/>
    <col min="10" max="10" width="15.28125" style="0" customWidth="1"/>
    <col min="11" max="11" width="7.28125" style="0" customWidth="1"/>
    <col min="12" max="12" width="6.7109375" style="0" customWidth="1"/>
    <col min="13" max="13" width="11.8515625" style="0" customWidth="1"/>
  </cols>
  <sheetData>
    <row r="1" spans="1:4" ht="15">
      <c r="A1" s="2" t="s">
        <v>0</v>
      </c>
      <c r="D1" s="3" t="s">
        <v>1</v>
      </c>
    </row>
    <row r="2" spans="1:8" ht="15">
      <c r="A2" s="2"/>
      <c r="B2" s="4" t="s">
        <v>2</v>
      </c>
      <c r="C2" s="5"/>
      <c r="D2" s="6" t="s">
        <v>3</v>
      </c>
      <c r="E2" s="7">
        <v>0.001</v>
      </c>
      <c r="F2" s="6" t="s">
        <v>4</v>
      </c>
      <c r="G2" s="7">
        <v>0.0004</v>
      </c>
      <c r="H2" s="4" t="s">
        <v>5</v>
      </c>
    </row>
    <row r="3" spans="2:8" ht="15">
      <c r="B3" s="8" t="s">
        <v>6</v>
      </c>
      <c r="C3" s="4"/>
      <c r="D3" s="9" t="s">
        <v>7</v>
      </c>
      <c r="E3" s="10">
        <v>315</v>
      </c>
      <c r="F3" s="9" t="s">
        <v>8</v>
      </c>
      <c r="G3" s="10">
        <v>1000</v>
      </c>
      <c r="H3" s="8" t="s">
        <v>9</v>
      </c>
    </row>
    <row r="4" spans="1:8" ht="15">
      <c r="A4" s="2"/>
      <c r="B4" s="8" t="s">
        <v>10</v>
      </c>
      <c r="C4" s="5"/>
      <c r="D4" s="9" t="s">
        <v>11</v>
      </c>
      <c r="E4" s="11">
        <f>2*PI()*E3*E2</f>
        <v>1.9792033717615698</v>
      </c>
      <c r="F4" s="12" t="s">
        <v>12</v>
      </c>
      <c r="G4" s="11">
        <f>2*PI()*G3*G2</f>
        <v>2.5132741228718345</v>
      </c>
      <c r="H4" s="8" t="s">
        <v>13</v>
      </c>
    </row>
    <row r="5" spans="1:8" ht="15">
      <c r="A5" s="2"/>
      <c r="B5" s="13" t="s">
        <v>14</v>
      </c>
      <c r="C5" s="5"/>
      <c r="D5" s="9" t="s">
        <v>15</v>
      </c>
      <c r="E5" s="11">
        <f>E4/SQRT(2)</f>
        <v>1.3995081255198853</v>
      </c>
      <c r="F5" s="12" t="s">
        <v>16</v>
      </c>
      <c r="G5" s="11">
        <f>G4/SQRT(2)</f>
        <v>1.7771531752633463</v>
      </c>
      <c r="H5" s="8" t="s">
        <v>13</v>
      </c>
    </row>
    <row r="6" spans="1:8" ht="15">
      <c r="A6" s="2"/>
      <c r="B6" s="8"/>
      <c r="C6" s="5"/>
      <c r="D6" s="14" t="s">
        <v>17</v>
      </c>
      <c r="E6" s="15">
        <f>2*PI()*E3*F13</f>
        <v>1.399383382405581</v>
      </c>
      <c r="F6" s="12"/>
      <c r="G6" s="15">
        <f>2*PI()*G3*G13</f>
        <v>1.777153175263346</v>
      </c>
      <c r="H6" s="8" t="s">
        <v>18</v>
      </c>
    </row>
    <row r="7" spans="1:8" ht="15">
      <c r="A7" s="2"/>
      <c r="B7" s="5" t="s">
        <v>19</v>
      </c>
      <c r="C7" s="5"/>
      <c r="D7" s="16" t="s">
        <v>20</v>
      </c>
      <c r="E7" s="17">
        <f>E9/E3</f>
        <v>0.13297746681861558</v>
      </c>
      <c r="F7" s="16" t="s">
        <v>21</v>
      </c>
      <c r="G7" s="17">
        <f>E9/G3</f>
        <v>0.04188790204786391</v>
      </c>
      <c r="H7" s="5" t="s">
        <v>22</v>
      </c>
    </row>
    <row r="8" spans="1:6" ht="15">
      <c r="A8" s="2"/>
      <c r="B8" s="18" t="s">
        <v>23</v>
      </c>
      <c r="C8" t="s">
        <v>24</v>
      </c>
      <c r="E8" s="19">
        <v>12</v>
      </c>
      <c r="F8" t="s">
        <v>25</v>
      </c>
    </row>
    <row r="9" spans="1:7" ht="15">
      <c r="A9" s="2"/>
      <c r="B9" s="18" t="s">
        <v>26</v>
      </c>
      <c r="C9" t="s">
        <v>27</v>
      </c>
      <c r="E9" s="20">
        <f>PI()*E8*E10/30</f>
        <v>41.88790204786391</v>
      </c>
      <c r="F9" s="21" t="s">
        <v>28</v>
      </c>
      <c r="G9" s="22"/>
    </row>
    <row r="10" spans="1:5" ht="15">
      <c r="A10" s="2"/>
      <c r="B10" s="23" t="s">
        <v>29</v>
      </c>
      <c r="C10" s="24" t="s">
        <v>30</v>
      </c>
      <c r="E10" s="25">
        <f>100/3</f>
        <v>33.333333333333336</v>
      </c>
    </row>
    <row r="11" spans="1:6" ht="15">
      <c r="A11" s="2"/>
      <c r="B11" s="18" t="s">
        <v>31</v>
      </c>
      <c r="C11" t="s">
        <v>32</v>
      </c>
      <c r="E11" s="26">
        <v>0.005</v>
      </c>
      <c r="F11" t="s">
        <v>25</v>
      </c>
    </row>
    <row r="12" spans="1:8" ht="15">
      <c r="A12" s="2"/>
      <c r="B12" s="18"/>
      <c r="E12" s="27" t="s">
        <v>33</v>
      </c>
      <c r="F12" s="28">
        <f>MINA(F16:F80)</f>
        <v>-0.0007066043624724895</v>
      </c>
      <c r="G12" s="28">
        <f>MINA(G16:G80)</f>
        <v>-0.0002828427124746194</v>
      </c>
      <c r="H12" s="29">
        <f>MINA(H16:H80)</f>
        <v>0.003633399897983093</v>
      </c>
    </row>
    <row r="13" spans="5:8" ht="15">
      <c r="E13" s="30" t="s">
        <v>34</v>
      </c>
      <c r="F13" s="31">
        <f>MAXA(F16:F80)</f>
        <v>0.0007070437542555691</v>
      </c>
      <c r="G13" s="31">
        <f>MAXA(G16:G80)</f>
        <v>0.00028284271247461896</v>
      </c>
      <c r="H13" s="32">
        <f>MAXA(H16:H80)</f>
        <v>0.006396270376492942</v>
      </c>
    </row>
    <row r="14" spans="2:9" ht="13.5">
      <c r="B14" s="33" t="s">
        <v>35</v>
      </c>
      <c r="C14" t="s">
        <v>36</v>
      </c>
      <c r="D14" t="s">
        <v>37</v>
      </c>
      <c r="E14" t="s">
        <v>38</v>
      </c>
      <c r="F14" t="s">
        <v>39</v>
      </c>
      <c r="H14" t="s">
        <v>40</v>
      </c>
      <c r="I14" s="2" t="s">
        <v>41</v>
      </c>
    </row>
    <row r="15" spans="1:9" ht="13.5">
      <c r="A15" t="s">
        <v>42</v>
      </c>
      <c r="B15" t="s">
        <v>43</v>
      </c>
      <c r="C15" t="s">
        <v>44</v>
      </c>
      <c r="D15" t="s">
        <v>45</v>
      </c>
      <c r="E15" t="s">
        <v>45</v>
      </c>
      <c r="F15" t="s">
        <v>46</v>
      </c>
      <c r="G15" t="s">
        <v>47</v>
      </c>
      <c r="H15" t="s">
        <v>48</v>
      </c>
      <c r="I15" s="2" t="s">
        <v>49</v>
      </c>
    </row>
    <row r="16" spans="1:9" ht="13.5">
      <c r="A16" s="34">
        <v>0</v>
      </c>
      <c r="B16" s="34">
        <f aca="true" t="shared" si="0" ref="B16:B47">$E$2*SIN(2*PI()*A16/$E$7)+$E$11/2</f>
        <v>0.0025</v>
      </c>
      <c r="C16" s="34">
        <f aca="true" t="shared" si="1" ref="C16:C47">$G$2*SIN(2*PI()*A16/$G$7)-$E$11/2</f>
        <v>-0.0025</v>
      </c>
      <c r="D16" s="35">
        <f aca="true" t="shared" si="2" ref="D16:D47">(B16+C16)/2</f>
        <v>0</v>
      </c>
      <c r="E16" s="35">
        <f aca="true" t="shared" si="3" ref="E16:E47">(C16-B16)/2+$E$11/2</f>
        <v>0</v>
      </c>
      <c r="F16" s="36">
        <f aca="true" t="shared" si="4" ref="F16:F47">B16/SQRT(2)-$B$16/SQRT(2)</f>
        <v>0</v>
      </c>
      <c r="G16" s="36">
        <f aca="true" t="shared" si="5" ref="G16:G47">C16/SQRT(2)-$C$16/SQRT(2)</f>
        <v>0</v>
      </c>
      <c r="H16" s="37">
        <f aca="true" t="shared" si="6" ref="H16:H47">B16-C16</f>
        <v>0.005</v>
      </c>
      <c r="I16" s="2" t="s">
        <v>50</v>
      </c>
    </row>
    <row r="17" spans="1:9" ht="13.5">
      <c r="A17" s="34">
        <f aca="true" t="shared" si="7" ref="A17:A48">A16+PI()/1000</f>
        <v>0.0031415926535897933</v>
      </c>
      <c r="B17" s="34">
        <f t="shared" si="0"/>
        <v>0.002647895718482535</v>
      </c>
      <c r="C17" s="34">
        <f t="shared" si="1"/>
        <v>-0.0023184038001041814</v>
      </c>
      <c r="D17" s="35">
        <f t="shared" si="2"/>
        <v>0.00016474595918917687</v>
      </c>
      <c r="E17" s="35">
        <f t="shared" si="3"/>
        <v>1.6850240706641796E-05</v>
      </c>
      <c r="F17" s="36">
        <f t="shared" si="4"/>
        <v>0.00010457806544745727</v>
      </c>
      <c r="G17" s="36">
        <f t="shared" si="5"/>
        <v>0.00012840790438404105</v>
      </c>
      <c r="H17" s="37">
        <f t="shared" si="6"/>
        <v>0.0049662995185867165</v>
      </c>
      <c r="I17" s="2" t="s">
        <v>51</v>
      </c>
    </row>
    <row r="18" spans="1:9" ht="13.5">
      <c r="A18" s="34">
        <f t="shared" si="7"/>
        <v>0.006283185307179587</v>
      </c>
      <c r="B18" s="34">
        <f t="shared" si="0"/>
        <v>0.002792538606935254</v>
      </c>
      <c r="C18" s="34">
        <f t="shared" si="1"/>
        <v>-0.002176393202250021</v>
      </c>
      <c r="D18" s="35">
        <f t="shared" si="2"/>
        <v>0.0003080727023426165</v>
      </c>
      <c r="E18" s="35">
        <f t="shared" si="3"/>
        <v>1.553409540736234E-05</v>
      </c>
      <c r="F18" s="36">
        <f t="shared" si="4"/>
        <v>0.00020685603272278417</v>
      </c>
      <c r="G18" s="36">
        <f t="shared" si="5"/>
        <v>0.0002288245611270737</v>
      </c>
      <c r="H18" s="37">
        <f t="shared" si="6"/>
        <v>0.004968931809185275</v>
      </c>
      <c r="I18" s="2" t="s">
        <v>52</v>
      </c>
    </row>
    <row r="19" spans="1:9" ht="13.5">
      <c r="A19" s="34">
        <f t="shared" si="7"/>
        <v>0.00942477796076938</v>
      </c>
      <c r="B19" s="34">
        <f t="shared" si="0"/>
        <v>0.002930747378327093</v>
      </c>
      <c r="C19" s="34">
        <f t="shared" si="1"/>
        <v>-0.002104924663761945</v>
      </c>
      <c r="D19" s="35">
        <f t="shared" si="2"/>
        <v>0.00041291135728257393</v>
      </c>
      <c r="E19" s="35">
        <f t="shared" si="3"/>
        <v>-1.78360210445188E-05</v>
      </c>
      <c r="F19" s="36">
        <f t="shared" si="4"/>
        <v>0.00030458439219341457</v>
      </c>
      <c r="G19" s="36">
        <f t="shared" si="5"/>
        <v>0.00027936044933348403</v>
      </c>
      <c r="H19" s="37">
        <f t="shared" si="6"/>
        <v>0.005035672042089038</v>
      </c>
      <c r="I19" s="38" t="s">
        <v>53</v>
      </c>
    </row>
    <row r="20" spans="1:8" ht="13.5">
      <c r="A20" s="34">
        <f t="shared" si="7"/>
        <v>0.012566370614359173</v>
      </c>
      <c r="B20" s="34">
        <f t="shared" si="0"/>
        <v>0.003059482258102167</v>
      </c>
      <c r="C20" s="34">
        <f t="shared" si="1"/>
        <v>-0.0021195773934819385</v>
      </c>
      <c r="D20" s="35">
        <f t="shared" si="2"/>
        <v>0.0004699524323101142</v>
      </c>
      <c r="E20" s="35">
        <f t="shared" si="3"/>
        <v>-8.952982579205288E-05</v>
      </c>
      <c r="F20" s="36">
        <f t="shared" si="4"/>
        <v>0.0003956136986576044</v>
      </c>
      <c r="G20" s="36">
        <f t="shared" si="5"/>
        <v>0.0002689994047855829</v>
      </c>
      <c r="H20" s="37">
        <f t="shared" si="6"/>
        <v>0.005179059651584106</v>
      </c>
    </row>
    <row r="21" spans="1:8" ht="13.5">
      <c r="A21" s="34">
        <f t="shared" si="7"/>
        <v>0.015707963267948967</v>
      </c>
      <c r="B21" s="34">
        <f t="shared" si="0"/>
        <v>0.003175911841219725</v>
      </c>
      <c r="C21" s="34">
        <f t="shared" si="1"/>
        <v>-0.002217157287525381</v>
      </c>
      <c r="D21" s="35">
        <f t="shared" si="2"/>
        <v>0.00047937727684717194</v>
      </c>
      <c r="E21" s="35">
        <f t="shared" si="3"/>
        <v>-0.00019653456437255298</v>
      </c>
      <c r="F21" s="36">
        <f t="shared" si="4"/>
        <v>0.00047794184641075264</v>
      </c>
      <c r="G21" s="36">
        <f t="shared" si="5"/>
        <v>0.00019999999999999987</v>
      </c>
      <c r="H21" s="37">
        <f t="shared" si="6"/>
        <v>0.005393069128745106</v>
      </c>
    </row>
    <row r="22" spans="1:8" ht="13.5">
      <c r="A22" s="34">
        <f t="shared" si="7"/>
        <v>0.01884955592153876</v>
      </c>
      <c r="B22" s="34">
        <f t="shared" si="0"/>
        <v>0.003277475366298641</v>
      </c>
      <c r="C22" s="34">
        <f t="shared" si="1"/>
        <v>-0.002376393202250021</v>
      </c>
      <c r="D22" s="35">
        <f t="shared" si="2"/>
        <v>0.0004505410820243099</v>
      </c>
      <c r="E22" s="35">
        <f t="shared" si="3"/>
        <v>-0.00032693428427433115</v>
      </c>
      <c r="F22" s="36">
        <f t="shared" si="4"/>
        <v>0.0005497581037152638</v>
      </c>
      <c r="G22" s="36">
        <f t="shared" si="5"/>
        <v>8.740320488976401E-05</v>
      </c>
      <c r="H22" s="37">
        <f t="shared" si="6"/>
        <v>0.005653868568548662</v>
      </c>
    </row>
    <row r="23" spans="1:8" ht="13.5">
      <c r="A23" s="34">
        <f t="shared" si="7"/>
        <v>0.02199114857512855</v>
      </c>
      <c r="B23" s="34">
        <f t="shared" si="0"/>
        <v>0.0033619390372040415</v>
      </c>
      <c r="C23" s="34">
        <f t="shared" si="1"/>
        <v>-0.0025625737860160923</v>
      </c>
      <c r="D23" s="35">
        <f t="shared" si="2"/>
        <v>0.00039968262559397457</v>
      </c>
      <c r="E23" s="35">
        <f t="shared" si="3"/>
        <v>-0.0004622564116100671</v>
      </c>
      <c r="F23" s="36">
        <f t="shared" si="4"/>
        <v>0.0006094829381763818</v>
      </c>
      <c r="G23" s="36">
        <f t="shared" si="5"/>
        <v>-4.424634841649483E-05</v>
      </c>
      <c r="H23" s="37">
        <f t="shared" si="6"/>
        <v>0.005924512823220134</v>
      </c>
    </row>
    <row r="24" spans="1:8" ht="13.5">
      <c r="A24" s="34">
        <f t="shared" si="7"/>
        <v>0.025132741228718343</v>
      </c>
      <c r="B24" s="34">
        <f t="shared" si="0"/>
        <v>0.0034274451533346613</v>
      </c>
      <c r="C24" s="34">
        <f t="shared" si="1"/>
        <v>-0.002735114100916989</v>
      </c>
      <c r="D24" s="35">
        <f t="shared" si="2"/>
        <v>0.0003461655262088361</v>
      </c>
      <c r="E24" s="35">
        <f t="shared" si="3"/>
        <v>-0.0005812796271258253</v>
      </c>
      <c r="F24" s="36">
        <f t="shared" si="4"/>
        <v>0.0006558027571015364</v>
      </c>
      <c r="G24" s="36">
        <f t="shared" si="5"/>
        <v>-0.0001662507751109812</v>
      </c>
      <c r="H24" s="37">
        <f t="shared" si="6"/>
        <v>0.006162559254251651</v>
      </c>
    </row>
    <row r="25" spans="1:8" ht="13.5">
      <c r="A25" s="34">
        <f t="shared" si="7"/>
        <v>0.028274333882308135</v>
      </c>
      <c r="B25" s="34">
        <f t="shared" si="0"/>
        <v>0.0034725529680355418</v>
      </c>
      <c r="C25" s="34">
        <f t="shared" si="1"/>
        <v>-0.002856402609675347</v>
      </c>
      <c r="D25" s="35">
        <f t="shared" si="2"/>
        <v>0.0003080751791800973</v>
      </c>
      <c r="E25" s="35">
        <f t="shared" si="3"/>
        <v>-0.0006644777888554442</v>
      </c>
      <c r="F25" s="36">
        <f t="shared" si="4"/>
        <v>0.0006876987987610352</v>
      </c>
      <c r="G25" s="36">
        <f t="shared" si="5"/>
        <v>-0.00025201470213402025</v>
      </c>
      <c r="H25" s="37">
        <f t="shared" si="6"/>
        <v>0.0063289555777108885</v>
      </c>
    </row>
    <row r="26" spans="1:8" ht="13.5">
      <c r="A26" s="34">
        <f t="shared" si="7"/>
        <v>0.03141592653589793</v>
      </c>
      <c r="B26" s="34">
        <f t="shared" si="0"/>
        <v>0.003496270376492941</v>
      </c>
      <c r="C26" s="34">
        <f t="shared" si="1"/>
        <v>-0.0029000000000000002</v>
      </c>
      <c r="D26" s="35">
        <f t="shared" si="2"/>
        <v>0.00029813518824647043</v>
      </c>
      <c r="E26" s="35">
        <f t="shared" si="3"/>
        <v>-0.0006981351882464708</v>
      </c>
      <c r="F26" s="36">
        <f t="shared" si="4"/>
        <v>0.0007044695391134333</v>
      </c>
      <c r="G26" s="36">
        <f t="shared" si="5"/>
        <v>-0.0002828427124746194</v>
      </c>
      <c r="H26" s="37">
        <f t="shared" si="6"/>
        <v>0.006396270376492942</v>
      </c>
    </row>
    <row r="27" spans="1:8" ht="13.5">
      <c r="A27" s="34">
        <f t="shared" si="7"/>
        <v>0.03455751918948772</v>
      </c>
      <c r="B27" s="34">
        <f t="shared" si="0"/>
        <v>0.0034980757361654036</v>
      </c>
      <c r="C27" s="34">
        <f t="shared" si="1"/>
        <v>-0.0028564026096753476</v>
      </c>
      <c r="D27" s="35">
        <f t="shared" si="2"/>
        <v>0.000320836563245028</v>
      </c>
      <c r="E27" s="35">
        <f t="shared" si="3"/>
        <v>-0.0006772391729203756</v>
      </c>
      <c r="F27" s="36">
        <f t="shared" si="4"/>
        <v>0.0007057461211803125</v>
      </c>
      <c r="G27" s="36">
        <f t="shared" si="5"/>
        <v>-0.0002520147021340207</v>
      </c>
      <c r="H27" s="37">
        <f t="shared" si="6"/>
        <v>0.006354478345840751</v>
      </c>
    </row>
    <row r="28" spans="1:8" ht="13.5">
      <c r="A28" s="34">
        <f t="shared" si="7"/>
        <v>0.03769911184307751</v>
      </c>
      <c r="B28" s="34">
        <f t="shared" si="0"/>
        <v>0.003477929339830722</v>
      </c>
      <c r="C28" s="34">
        <f t="shared" si="1"/>
        <v>-0.0027351141009169895</v>
      </c>
      <c r="D28" s="35">
        <f t="shared" si="2"/>
        <v>0.00037140761945686626</v>
      </c>
      <c r="E28" s="35">
        <f t="shared" si="3"/>
        <v>-0.0006065217203738557</v>
      </c>
      <c r="F28" s="36">
        <f t="shared" si="4"/>
        <v>0.000691500467715587</v>
      </c>
      <c r="G28" s="36">
        <f t="shared" si="5"/>
        <v>-0.00016625077511098164</v>
      </c>
      <c r="H28" s="37">
        <f t="shared" si="6"/>
        <v>0.0062130434407477115</v>
      </c>
    </row>
    <row r="29" spans="1:8" ht="13.5">
      <c r="A29" s="34">
        <f t="shared" si="7"/>
        <v>0.0408407044966673</v>
      </c>
      <c r="B29" s="34">
        <f t="shared" si="0"/>
        <v>0.003436274288909698</v>
      </c>
      <c r="C29" s="34">
        <f t="shared" si="1"/>
        <v>-0.002562573786016093</v>
      </c>
      <c r="D29" s="35">
        <f t="shared" si="2"/>
        <v>0.0004368502514468023</v>
      </c>
      <c r="E29" s="35">
        <f t="shared" si="3"/>
        <v>-0.0004994240374628952</v>
      </c>
      <c r="F29" s="36">
        <f t="shared" si="4"/>
        <v>0.0006620458987386603</v>
      </c>
      <c r="G29" s="36">
        <f t="shared" si="5"/>
        <v>-4.424634841649548E-05</v>
      </c>
      <c r="H29" s="37">
        <f t="shared" si="6"/>
        <v>0.005998848074925791</v>
      </c>
    </row>
    <row r="30" spans="1:8" ht="13.5">
      <c r="A30" s="34">
        <f t="shared" si="7"/>
        <v>0.043982297150257095</v>
      </c>
      <c r="B30" s="34">
        <f t="shared" si="0"/>
        <v>0.003374026747858745</v>
      </c>
      <c r="C30" s="34">
        <f t="shared" si="1"/>
        <v>-0.002376393202250022</v>
      </c>
      <c r="D30" s="35">
        <f t="shared" si="2"/>
        <v>0.0004988167728043615</v>
      </c>
      <c r="E30" s="35">
        <f t="shared" si="3"/>
        <v>-0.00037520997505438363</v>
      </c>
      <c r="F30" s="36">
        <f t="shared" si="4"/>
        <v>0.0006180302403493432</v>
      </c>
      <c r="G30" s="36">
        <f t="shared" si="5"/>
        <v>8.740320488976358E-05</v>
      </c>
      <c r="H30" s="37">
        <f t="shared" si="6"/>
        <v>0.005750419950108767</v>
      </c>
    </row>
    <row r="31" spans="1:8" ht="13.5">
      <c r="A31" s="34">
        <f t="shared" si="7"/>
        <v>0.04712388980384689</v>
      </c>
      <c r="B31" s="34">
        <f t="shared" si="0"/>
        <v>0.003292555793976991</v>
      </c>
      <c r="C31" s="34">
        <f t="shared" si="1"/>
        <v>-0.0022171572875253815</v>
      </c>
      <c r="D31" s="35">
        <f t="shared" si="2"/>
        <v>0.0005376992532258047</v>
      </c>
      <c r="E31" s="35">
        <f t="shared" si="3"/>
        <v>-0.00025485654075118594</v>
      </c>
      <c r="F31" s="36">
        <f t="shared" si="4"/>
        <v>0.0005604215763898184</v>
      </c>
      <c r="G31" s="36">
        <f t="shared" si="5"/>
        <v>0.00019999999999999944</v>
      </c>
      <c r="H31" s="37">
        <f t="shared" si="6"/>
        <v>0.005509713081502372</v>
      </c>
    </row>
    <row r="32" spans="1:8" ht="13.5">
      <c r="A32" s="34">
        <f t="shared" si="7"/>
        <v>0.05026548245743668</v>
      </c>
      <c r="B32" s="34">
        <f t="shared" si="0"/>
        <v>0.003193653305812806</v>
      </c>
      <c r="C32" s="34">
        <f t="shared" si="1"/>
        <v>-0.002119577393481939</v>
      </c>
      <c r="D32" s="35">
        <f t="shared" si="2"/>
        <v>0.0005370379561654335</v>
      </c>
      <c r="E32" s="35">
        <f t="shared" si="3"/>
        <v>-0.0001566153496473724</v>
      </c>
      <c r="F32" s="36">
        <f t="shared" si="4"/>
        <v>0.000490486956332701</v>
      </c>
      <c r="G32" s="36">
        <f t="shared" si="5"/>
        <v>0.00026899940478558246</v>
      </c>
      <c r="H32" s="37">
        <f t="shared" si="6"/>
        <v>0.005313230699294745</v>
      </c>
    </row>
    <row r="33" spans="1:8" ht="13.5">
      <c r="A33" s="34">
        <f t="shared" si="7"/>
        <v>0.05340707511102647</v>
      </c>
      <c r="B33" s="34">
        <f t="shared" si="0"/>
        <v>0.003079494552446489</v>
      </c>
      <c r="C33" s="34">
        <f t="shared" si="1"/>
        <v>-0.002104924663761945</v>
      </c>
      <c r="D33" s="35">
        <f t="shared" si="2"/>
        <v>0.00048728494434227207</v>
      </c>
      <c r="E33" s="35">
        <f t="shared" si="3"/>
        <v>-9.220960810421694E-05</v>
      </c>
      <c r="F33" s="36">
        <f t="shared" si="4"/>
        <v>0.000409764527695576</v>
      </c>
      <c r="G33" s="36">
        <f t="shared" si="5"/>
        <v>0.00027936044933348403</v>
      </c>
      <c r="H33" s="37">
        <f t="shared" si="6"/>
        <v>0.005184419216208434</v>
      </c>
    </row>
    <row r="34" spans="1:8" ht="13.5">
      <c r="A34" s="34">
        <f t="shared" si="7"/>
        <v>0.05654866776461626</v>
      </c>
      <c r="B34" s="34">
        <f t="shared" si="0"/>
        <v>0.002952590350451546</v>
      </c>
      <c r="C34" s="34">
        <f t="shared" si="1"/>
        <v>-0.00217639320225002</v>
      </c>
      <c r="D34" s="35">
        <f t="shared" si="2"/>
        <v>0.00038809857410076294</v>
      </c>
      <c r="E34" s="35">
        <f t="shared" si="3"/>
        <v>-6.4491776350783E-05</v>
      </c>
      <c r="F34" s="36">
        <f t="shared" si="4"/>
        <v>0.0003200297059038843</v>
      </c>
      <c r="G34" s="36">
        <f t="shared" si="5"/>
        <v>0.00022882456112707436</v>
      </c>
      <c r="H34" s="37">
        <f t="shared" si="6"/>
        <v>0.005128983552701566</v>
      </c>
    </row>
    <row r="35" spans="1:8" ht="13.5">
      <c r="A35" s="34">
        <f t="shared" si="7"/>
        <v>0.059690260418206055</v>
      </c>
      <c r="B35" s="34">
        <f t="shared" si="0"/>
        <v>0.0028157318407980776</v>
      </c>
      <c r="C35" s="34">
        <f t="shared" si="1"/>
        <v>-0.00231840380010418</v>
      </c>
      <c r="D35" s="35">
        <f t="shared" si="2"/>
        <v>0.00024866402034694874</v>
      </c>
      <c r="E35" s="35">
        <f t="shared" si="3"/>
        <v>-6.706782045112899E-05</v>
      </c>
      <c r="F35" s="36">
        <f t="shared" si="4"/>
        <v>0.00022325612566483207</v>
      </c>
      <c r="G35" s="36">
        <f t="shared" si="5"/>
        <v>0.00012840790438404192</v>
      </c>
      <c r="H35" s="37">
        <f t="shared" si="6"/>
        <v>0.005134135640902258</v>
      </c>
    </row>
    <row r="36" spans="1:8" ht="13.5">
      <c r="A36" s="34">
        <f t="shared" si="7"/>
        <v>0.06283185307179585</v>
      </c>
      <c r="B36" s="34">
        <f t="shared" si="0"/>
        <v>0.00267192910027941</v>
      </c>
      <c r="C36" s="34">
        <f t="shared" si="1"/>
        <v>-0.002499999999999999</v>
      </c>
      <c r="D36" s="35">
        <f t="shared" si="2"/>
        <v>8.59645501397055E-05</v>
      </c>
      <c r="E36" s="35">
        <f t="shared" si="3"/>
        <v>-8.596455013970463E-05</v>
      </c>
      <c r="F36" s="36">
        <f t="shared" si="4"/>
        <v>0.00012157223269087299</v>
      </c>
      <c r="G36" s="36">
        <f t="shared" si="5"/>
        <v>0</v>
      </c>
      <c r="H36" s="37">
        <f t="shared" si="6"/>
        <v>0.005171929100279409</v>
      </c>
    </row>
    <row r="37" spans="1:8" ht="13.5">
      <c r="A37" s="34">
        <f t="shared" si="7"/>
        <v>0.06597344572538565</v>
      </c>
      <c r="B37" s="34">
        <f t="shared" si="0"/>
        <v>0.0025243449376470646</v>
      </c>
      <c r="C37" s="34">
        <f t="shared" si="1"/>
        <v>-0.002681596199895818</v>
      </c>
      <c r="D37" s="35">
        <f t="shared" si="2"/>
        <v>-7.862563112437664E-05</v>
      </c>
      <c r="E37" s="35">
        <f t="shared" si="3"/>
        <v>-0.00010297056877144094</v>
      </c>
      <c r="F37" s="36">
        <f t="shared" si="4"/>
        <v>1.7214470497803032E-05</v>
      </c>
      <c r="G37" s="36">
        <f t="shared" si="5"/>
        <v>-0.00012840790438404062</v>
      </c>
      <c r="H37" s="37">
        <f t="shared" si="6"/>
        <v>0.005205941137542882</v>
      </c>
    </row>
    <row r="38" spans="1:8" ht="13.5">
      <c r="A38" s="34">
        <f t="shared" si="7"/>
        <v>0.06911503837897544</v>
      </c>
      <c r="B38" s="34">
        <f t="shared" si="0"/>
        <v>0.0023762253305470576</v>
      </c>
      <c r="C38" s="34">
        <f t="shared" si="1"/>
        <v>-0.0028236067977499787</v>
      </c>
      <c r="D38" s="35">
        <f t="shared" si="2"/>
        <v>-0.00022369073360146052</v>
      </c>
      <c r="E38" s="35">
        <f t="shared" si="3"/>
        <v>-9.99160641485179E-05</v>
      </c>
      <c r="F38" s="36">
        <f t="shared" si="4"/>
        <v>-8.752190810929882E-05</v>
      </c>
      <c r="G38" s="36">
        <f t="shared" si="5"/>
        <v>-0.0002288245611270735</v>
      </c>
      <c r="H38" s="37">
        <f t="shared" si="6"/>
        <v>0.005199832128297036</v>
      </c>
    </row>
    <row r="39" spans="1:8" ht="13.5">
      <c r="A39" s="34">
        <f t="shared" si="7"/>
        <v>0.07225663103256523</v>
      </c>
      <c r="B39" s="34">
        <f t="shared" si="0"/>
        <v>0.0022308280332330134</v>
      </c>
      <c r="C39" s="34">
        <f t="shared" si="1"/>
        <v>-0.002895075336238055</v>
      </c>
      <c r="D39" s="35">
        <f t="shared" si="2"/>
        <v>-0.0003321236515025209</v>
      </c>
      <c r="E39" s="35">
        <f t="shared" si="3"/>
        <v>-6.295168473553422E-05</v>
      </c>
      <c r="F39" s="36">
        <f t="shared" si="4"/>
        <v>-0.00019033332300625607</v>
      </c>
      <c r="G39" s="36">
        <f t="shared" si="5"/>
        <v>-0.00027936044933348425</v>
      </c>
      <c r="H39" s="37">
        <f t="shared" si="6"/>
        <v>0.0051259033694710686</v>
      </c>
    </row>
    <row r="40" spans="1:8" ht="13.5">
      <c r="A40" s="34">
        <f t="shared" si="7"/>
        <v>0.07539822368615502</v>
      </c>
      <c r="B40" s="34">
        <f t="shared" si="0"/>
        <v>0.0020913509252636514</v>
      </c>
      <c r="C40" s="34">
        <f t="shared" si="1"/>
        <v>-0.002880422606518062</v>
      </c>
      <c r="D40" s="35">
        <f t="shared" si="2"/>
        <v>-0.0003945358406272053</v>
      </c>
      <c r="E40" s="35">
        <f t="shared" si="3"/>
        <v>1.4113234109143589E-05</v>
      </c>
      <c r="F40" s="36">
        <f t="shared" si="4"/>
        <v>-0.00028895853187168035</v>
      </c>
      <c r="G40" s="36">
        <f t="shared" si="5"/>
        <v>-0.0002689994047855833</v>
      </c>
      <c r="H40" s="37">
        <f t="shared" si="6"/>
        <v>0.004971773531781713</v>
      </c>
    </row>
    <row r="41" spans="1:8" ht="13.5">
      <c r="A41" s="34">
        <f t="shared" si="7"/>
        <v>0.07853981633974481</v>
      </c>
      <c r="B41" s="34">
        <f t="shared" si="0"/>
        <v>0.0019608616770890007</v>
      </c>
      <c r="C41" s="34">
        <f t="shared" si="1"/>
        <v>-0.00278284271247462</v>
      </c>
      <c r="D41" s="35">
        <f t="shared" si="2"/>
        <v>-0.0004109905176928096</v>
      </c>
      <c r="E41" s="35">
        <f t="shared" si="3"/>
        <v>0.00012814780521818976</v>
      </c>
      <c r="F41" s="36">
        <f t="shared" si="4"/>
        <v>-0.00038122836412791006</v>
      </c>
      <c r="G41" s="36">
        <f t="shared" si="5"/>
        <v>-0.00020000000000000052</v>
      </c>
      <c r="H41" s="37">
        <f t="shared" si="6"/>
        <v>0.004743704389563621</v>
      </c>
    </row>
    <row r="42" spans="1:8" ht="13.5">
      <c r="A42" s="34">
        <f t="shared" si="7"/>
        <v>0.0816814089933346</v>
      </c>
      <c r="B42" s="34">
        <f t="shared" si="0"/>
        <v>0.0018422302794659647</v>
      </c>
      <c r="C42" s="34">
        <f t="shared" si="1"/>
        <v>-0.0026236067977499808</v>
      </c>
      <c r="D42" s="35">
        <f t="shared" si="2"/>
        <v>-0.000390688259142008</v>
      </c>
      <c r="E42" s="35">
        <f t="shared" si="3"/>
        <v>0.0002670814613920272</v>
      </c>
      <c r="F42" s="36">
        <f t="shared" si="4"/>
        <v>-0.0004651134298487964</v>
      </c>
      <c r="G42" s="36">
        <f t="shared" si="5"/>
        <v>-8.740320488976553E-05</v>
      </c>
      <c r="H42" s="37">
        <f t="shared" si="6"/>
        <v>0.004465837077215946</v>
      </c>
    </row>
    <row r="43" spans="1:8" ht="13.5">
      <c r="A43" s="34">
        <f t="shared" si="7"/>
        <v>0.0848230016469244</v>
      </c>
      <c r="B43" s="34">
        <f t="shared" si="0"/>
        <v>0.0017380659206565623</v>
      </c>
      <c r="C43" s="34">
        <f t="shared" si="1"/>
        <v>-0.002437426213983909</v>
      </c>
      <c r="D43" s="35">
        <f t="shared" si="2"/>
        <v>-0.0003496801466636734</v>
      </c>
      <c r="E43" s="35">
        <f t="shared" si="3"/>
        <v>0.00041225393267976416</v>
      </c>
      <c r="F43" s="36">
        <f t="shared" si="4"/>
        <v>-0.0005387687543208736</v>
      </c>
      <c r="G43" s="36">
        <f t="shared" si="5"/>
        <v>4.4246348416493745E-05</v>
      </c>
      <c r="H43" s="37">
        <f t="shared" si="6"/>
        <v>0.004175492134640472</v>
      </c>
    </row>
    <row r="44" spans="1:9" ht="13.5">
      <c r="A44" s="34">
        <f t="shared" si="7"/>
        <v>0.08796459430051419</v>
      </c>
      <c r="B44" s="34">
        <f t="shared" si="0"/>
        <v>0.001650659599736684</v>
      </c>
      <c r="C44" s="34">
        <f t="shared" si="1"/>
        <v>-0.002264885899083012</v>
      </c>
      <c r="D44" s="35">
        <f t="shared" si="2"/>
        <v>-0.00030711314967316397</v>
      </c>
      <c r="E44" s="35">
        <f t="shared" si="3"/>
        <v>0.0005422272505901521</v>
      </c>
      <c r="F44" s="36">
        <f t="shared" si="4"/>
        <v>-0.0006005743565618872</v>
      </c>
      <c r="G44" s="36">
        <f t="shared" si="5"/>
        <v>0.00016625077511098056</v>
      </c>
      <c r="H44" s="37">
        <f t="shared" si="6"/>
        <v>0.003915545498819696</v>
      </c>
      <c r="I44" s="2"/>
    </row>
    <row r="45" spans="1:8" ht="13.5">
      <c r="A45" s="34">
        <f t="shared" si="7"/>
        <v>0.09110618695410398</v>
      </c>
      <c r="B45" s="34">
        <f t="shared" si="0"/>
        <v>0.0015819337381827675</v>
      </c>
      <c r="C45" s="34">
        <f t="shared" si="1"/>
        <v>-0.0021435973903246534</v>
      </c>
      <c r="D45" s="35">
        <f t="shared" si="2"/>
        <v>-0.00028083182607094293</v>
      </c>
      <c r="E45" s="35">
        <f t="shared" si="3"/>
        <v>0.0006372344357462897</v>
      </c>
      <c r="F45" s="36">
        <f t="shared" si="4"/>
        <v>-0.0006491708793095493</v>
      </c>
      <c r="G45" s="36">
        <f t="shared" si="5"/>
        <v>0.0002520147021340198</v>
      </c>
      <c r="H45" s="37">
        <f t="shared" si="6"/>
        <v>0.0037255311285074207</v>
      </c>
    </row>
    <row r="46" spans="1:8" ht="15">
      <c r="A46" s="34">
        <f t="shared" si="7"/>
        <v>0.09424777960769377</v>
      </c>
      <c r="B46" s="34">
        <f t="shared" si="0"/>
        <v>0.001533399897983093</v>
      </c>
      <c r="C46" s="34">
        <f t="shared" si="1"/>
        <v>-0.0021</v>
      </c>
      <c r="D46" s="35">
        <f t="shared" si="2"/>
        <v>-0.00028330005100845343</v>
      </c>
      <c r="E46" s="35">
        <f t="shared" si="3"/>
        <v>0.0006833000510084535</v>
      </c>
      <c r="F46" s="36">
        <f t="shared" si="4"/>
        <v>-0.0006834894868317635</v>
      </c>
      <c r="G46" s="36">
        <f t="shared" si="5"/>
        <v>0.00028284271247461896</v>
      </c>
      <c r="H46" s="37">
        <f t="shared" si="6"/>
        <v>0.003633399897983093</v>
      </c>
    </row>
    <row r="47" spans="1:8" ht="15">
      <c r="A47" s="34">
        <f t="shared" si="7"/>
        <v>0.09738937226128357</v>
      </c>
      <c r="B47" s="34">
        <f t="shared" si="0"/>
        <v>0.0015061255362248812</v>
      </c>
      <c r="C47" s="34">
        <f t="shared" si="1"/>
        <v>-0.0021435973903246525</v>
      </c>
      <c r="D47" s="35">
        <f t="shared" si="2"/>
        <v>-0.00031873592704988565</v>
      </c>
      <c r="E47" s="35">
        <f t="shared" si="3"/>
        <v>0.0006751385367252333</v>
      </c>
      <c r="F47" s="36">
        <f t="shared" si="4"/>
        <v>-0.00070277537298353</v>
      </c>
      <c r="G47" s="36">
        <f t="shared" si="5"/>
        <v>0.00025201470213402047</v>
      </c>
      <c r="H47" s="37">
        <f t="shared" si="6"/>
        <v>0.0036497229265495335</v>
      </c>
    </row>
    <row r="48" spans="1:8" ht="15">
      <c r="A48" s="34">
        <f t="shared" si="7"/>
        <v>0.10053096491487336</v>
      </c>
      <c r="B48" s="34">
        <f aca="true" t="shared" si="8" ref="B48:B80">$E$2*SIN(2*PI()*A48/$E$7)+$E$11/2</f>
        <v>0.0015007105273594106</v>
      </c>
      <c r="C48" s="34">
        <f aca="true" t="shared" si="9" ref="C48:C80">$G$2*SIN(2*PI()*A48/$G$7)-$E$11/2</f>
        <v>-0.002264885899083009</v>
      </c>
      <c r="D48" s="35">
        <f aca="true" t="shared" si="10" ref="D48:D80">(B48+C48)/2</f>
        <v>-0.00038208768586179913</v>
      </c>
      <c r="E48" s="35">
        <f aca="true" t="shared" si="11" ref="E48:E80">(C48-B48)/2+$E$11/2</f>
        <v>0.0006172017867787903</v>
      </c>
      <c r="F48" s="36">
        <f aca="true" t="shared" si="12" ref="F48:F80">B48/SQRT(2)-$B$16/SQRT(2)</f>
        <v>-0.0007066043624724895</v>
      </c>
      <c r="G48" s="36">
        <f aca="true" t="shared" si="13" ref="G48:G80">C48/SQRT(2)-$C$16/SQRT(2)</f>
        <v>0.0001662507751109825</v>
      </c>
      <c r="H48" s="37">
        <f aca="true" t="shared" si="14" ref="H48:H80">B48-C48</f>
        <v>0.0037655964264424195</v>
      </c>
    </row>
    <row r="49" spans="1:8" ht="15">
      <c r="A49" s="34">
        <f aca="true" t="shared" si="15" ref="A49:A80">A48+PI()/1000</f>
        <v>0.10367255756846315</v>
      </c>
      <c r="B49" s="34">
        <f t="shared" si="8"/>
        <v>0.0015172739695162966</v>
      </c>
      <c r="C49" s="34">
        <f t="shared" si="9"/>
        <v>-0.002437426213983905</v>
      </c>
      <c r="D49" s="35">
        <f t="shared" si="10"/>
        <v>-0.00046007612223380426</v>
      </c>
      <c r="E49" s="35">
        <f t="shared" si="11"/>
        <v>0.0005226499082498994</v>
      </c>
      <c r="F49" s="36">
        <f t="shared" si="12"/>
        <v>-0.0006948922402035644</v>
      </c>
      <c r="G49" s="36">
        <f t="shared" si="13"/>
        <v>4.4246348416496564E-05</v>
      </c>
      <c r="H49" s="37">
        <f t="shared" si="14"/>
        <v>0.003954700183500201</v>
      </c>
    </row>
    <row r="50" spans="1:8" ht="15">
      <c r="A50" s="34">
        <f t="shared" si="15"/>
        <v>0.10681415022205294</v>
      </c>
      <c r="B50" s="34">
        <f t="shared" si="8"/>
        <v>0.0015554515650498882</v>
      </c>
      <c r="C50" s="34">
        <f t="shared" si="9"/>
        <v>-0.002623606797749977</v>
      </c>
      <c r="D50" s="35">
        <f t="shared" si="10"/>
        <v>-0.0005340776163500443</v>
      </c>
      <c r="E50" s="35">
        <f t="shared" si="11"/>
        <v>0.0004104708186000675</v>
      </c>
      <c r="F50" s="36">
        <f t="shared" si="12"/>
        <v>-0.0006678966035123645</v>
      </c>
      <c r="G50" s="36">
        <f t="shared" si="13"/>
        <v>-8.740320488976271E-05</v>
      </c>
      <c r="H50" s="37">
        <f t="shared" si="14"/>
        <v>0.004179058362799865</v>
      </c>
    </row>
    <row r="51" spans="1:8" ht="15">
      <c r="A51" s="34">
        <f t="shared" si="15"/>
        <v>0.10995574287564273</v>
      </c>
      <c r="B51" s="34">
        <f t="shared" si="8"/>
        <v>0.0016144036329302537</v>
      </c>
      <c r="C51" s="34">
        <f t="shared" si="9"/>
        <v>-0.0027828427124746173</v>
      </c>
      <c r="D51" s="35">
        <f t="shared" si="10"/>
        <v>-0.0005842195397721818</v>
      </c>
      <c r="E51" s="35">
        <f t="shared" si="11"/>
        <v>0.00030137682729756456</v>
      </c>
      <c r="F51" s="36">
        <f t="shared" si="12"/>
        <v>-0.0006262111965491884</v>
      </c>
      <c r="G51" s="36">
        <f t="shared" si="13"/>
        <v>-0.0001999999999999988</v>
      </c>
      <c r="H51" s="37">
        <f t="shared" si="14"/>
        <v>0.004397246345404871</v>
      </c>
    </row>
    <row r="52" spans="1:8" ht="15">
      <c r="A52" s="34">
        <f t="shared" si="15"/>
        <v>0.11309733552923253</v>
      </c>
      <c r="B52" s="34">
        <f t="shared" si="8"/>
        <v>0.0016928335767535988</v>
      </c>
      <c r="C52" s="34">
        <f t="shared" si="9"/>
        <v>-0.0028804226065180607</v>
      </c>
      <c r="D52" s="35">
        <f t="shared" si="10"/>
        <v>-0.000593794514882231</v>
      </c>
      <c r="E52" s="35">
        <f t="shared" si="11"/>
        <v>0.0002133719083641703</v>
      </c>
      <c r="F52" s="36">
        <f t="shared" si="12"/>
        <v>-0.0005707528514236212</v>
      </c>
      <c r="G52" s="36">
        <f t="shared" si="13"/>
        <v>-0.00026899940478558246</v>
      </c>
      <c r="H52" s="37">
        <f t="shared" si="14"/>
        <v>0.0045732561832716595</v>
      </c>
    </row>
    <row r="53" spans="1:8" ht="15">
      <c r="A53" s="34">
        <f t="shared" si="15"/>
        <v>0.11623892818282232</v>
      </c>
      <c r="B53" s="34">
        <f t="shared" si="8"/>
        <v>0.001789016402185247</v>
      </c>
      <c r="C53" s="34">
        <f t="shared" si="9"/>
        <v>-0.0028950753362380556</v>
      </c>
      <c r="D53" s="35">
        <f t="shared" si="10"/>
        <v>-0.0005530294670264043</v>
      </c>
      <c r="E53" s="35">
        <f t="shared" si="11"/>
        <v>0.00015795413078834855</v>
      </c>
      <c r="F53" s="36">
        <f t="shared" si="12"/>
        <v>-0.0005027413233272208</v>
      </c>
      <c r="G53" s="36">
        <f t="shared" si="13"/>
        <v>-0.0002793604493334847</v>
      </c>
      <c r="H53" s="37">
        <f t="shared" si="14"/>
        <v>0.004684091738423303</v>
      </c>
    </row>
    <row r="54" spans="1:8" ht="15">
      <c r="A54" s="34">
        <f t="shared" si="15"/>
        <v>0.11938052083641211</v>
      </c>
      <c r="B54" s="34">
        <f t="shared" si="8"/>
        <v>0.0019008366566203032</v>
      </c>
      <c r="C54" s="34">
        <f t="shared" si="9"/>
        <v>-0.0028236067977499804</v>
      </c>
      <c r="D54" s="35">
        <f t="shared" si="10"/>
        <v>-0.0004613850705648386</v>
      </c>
      <c r="E54" s="35">
        <f t="shared" si="11"/>
        <v>0.00013777827281485824</v>
      </c>
      <c r="F54" s="36">
        <f t="shared" si="12"/>
        <v>-0.0004236724631421873</v>
      </c>
      <c r="G54" s="36">
        <f t="shared" si="13"/>
        <v>-0.0002288245611270748</v>
      </c>
      <c r="H54" s="37">
        <f t="shared" si="14"/>
        <v>0.004724443454370284</v>
      </c>
    </row>
    <row r="55" spans="1:8" ht="15">
      <c r="A55" s="34">
        <f t="shared" si="15"/>
        <v>0.1225221134900019</v>
      </c>
      <c r="B55" s="34">
        <f t="shared" si="8"/>
        <v>0.0020258349566141345</v>
      </c>
      <c r="C55" s="34">
        <f t="shared" si="9"/>
        <v>-0.0026815961998958213</v>
      </c>
      <c r="D55" s="35">
        <f t="shared" si="10"/>
        <v>-0.0003278806216408434</v>
      </c>
      <c r="E55" s="35">
        <f t="shared" si="11"/>
        <v>0.00014628442174502215</v>
      </c>
      <c r="F55" s="36">
        <f t="shared" si="12"/>
        <v>-0.000335285317579759</v>
      </c>
      <c r="G55" s="36">
        <f t="shared" si="13"/>
        <v>-0.00012840790438404322</v>
      </c>
      <c r="H55" s="37">
        <f t="shared" si="14"/>
        <v>0.004707431156509956</v>
      </c>
    </row>
    <row r="56" spans="1:8" ht="15">
      <c r="A56" s="34">
        <f t="shared" si="15"/>
        <v>0.1256637061435917</v>
      </c>
      <c r="B56" s="34">
        <f t="shared" si="8"/>
        <v>0.0021612620797547078</v>
      </c>
      <c r="C56" s="34">
        <f t="shared" si="9"/>
        <v>-0.002500000000000002</v>
      </c>
      <c r="D56" s="35">
        <f t="shared" si="10"/>
        <v>-0.000169368960122647</v>
      </c>
      <c r="E56" s="35">
        <f t="shared" si="11"/>
        <v>0.0001693689601226455</v>
      </c>
      <c r="F56" s="36">
        <f t="shared" si="12"/>
        <v>-0.00023952388045047398</v>
      </c>
      <c r="G56" s="36">
        <f t="shared" si="13"/>
        <v>0</v>
      </c>
      <c r="H56" s="37">
        <f t="shared" si="14"/>
        <v>0.004661262079754709</v>
      </c>
    </row>
    <row r="57" spans="1:8" ht="15">
      <c r="A57" s="34">
        <f t="shared" si="15"/>
        <v>0.1288052987971815</v>
      </c>
      <c r="B57" s="34">
        <f t="shared" si="8"/>
        <v>0.0023041394312759054</v>
      </c>
      <c r="C57" s="34">
        <f t="shared" si="9"/>
        <v>-0.002318403800104183</v>
      </c>
      <c r="D57" s="35">
        <f t="shared" si="10"/>
        <v>-7.132184414138879E-06</v>
      </c>
      <c r="E57" s="35">
        <f t="shared" si="11"/>
        <v>0.0001887283843099558</v>
      </c>
      <c r="F57" s="36">
        <f t="shared" si="12"/>
        <v>-0.00013849433631186103</v>
      </c>
      <c r="G57" s="36">
        <f t="shared" si="13"/>
        <v>0.00012840790438403975</v>
      </c>
      <c r="H57" s="37">
        <f t="shared" si="14"/>
        <v>0.0046225432313800885</v>
      </c>
    </row>
    <row r="58" spans="1:8" ht="15">
      <c r="A58" s="34">
        <f t="shared" si="15"/>
        <v>0.1319468914507713</v>
      </c>
      <c r="B58" s="34">
        <f t="shared" si="8"/>
        <v>0.002451324555504383</v>
      </c>
      <c r="C58" s="34">
        <f t="shared" si="9"/>
        <v>-0.0021763932022500227</v>
      </c>
      <c r="D58" s="35">
        <f t="shared" si="10"/>
        <v>0.0001374656766271801</v>
      </c>
      <c r="E58" s="35">
        <f t="shared" si="11"/>
        <v>0.00018614112112279703</v>
      </c>
      <c r="F58" s="36">
        <f t="shared" si="12"/>
        <v>-3.441873688012011E-05</v>
      </c>
      <c r="G58" s="36">
        <f t="shared" si="13"/>
        <v>0.0002288245611270724</v>
      </c>
      <c r="H58" s="37">
        <f t="shared" si="14"/>
        <v>0.004627717757754406</v>
      </c>
    </row>
    <row r="59" spans="1:9" ht="15">
      <c r="A59" s="34">
        <f t="shared" si="15"/>
        <v>0.13508848410436108</v>
      </c>
      <c r="B59" s="34">
        <f t="shared" si="8"/>
        <v>0.0025995802512760696</v>
      </c>
      <c r="C59" s="34">
        <f t="shared" si="9"/>
        <v>-0.0021049246637619454</v>
      </c>
      <c r="D59" s="35">
        <f t="shared" si="10"/>
        <v>0.0002473277937570621</v>
      </c>
      <c r="E59" s="35">
        <f t="shared" si="11"/>
        <v>0.00014774754248099257</v>
      </c>
      <c r="F59" s="36">
        <f t="shared" si="12"/>
        <v>7.041387094956927E-05</v>
      </c>
      <c r="G59" s="36">
        <f t="shared" si="13"/>
        <v>0.0002793604493334838</v>
      </c>
      <c r="H59" s="37">
        <f t="shared" si="14"/>
        <v>0.004704504915038015</v>
      </c>
      <c r="I59" s="2" t="s">
        <v>54</v>
      </c>
    </row>
    <row r="60" spans="1:9" ht="13.5">
      <c r="A60" s="34">
        <f t="shared" si="15"/>
        <v>0.13823007675795088</v>
      </c>
      <c r="B60" s="34">
        <f t="shared" si="8"/>
        <v>0.002745645771192425</v>
      </c>
      <c r="C60" s="34">
        <f t="shared" si="9"/>
        <v>-0.002119577393481938</v>
      </c>
      <c r="D60" s="35">
        <f t="shared" si="10"/>
        <v>0.0003130341888552435</v>
      </c>
      <c r="E60" s="35">
        <f t="shared" si="11"/>
        <v>6.738841766281865E-05</v>
      </c>
      <c r="F60" s="36">
        <f t="shared" si="12"/>
        <v>0.00017369779057996304</v>
      </c>
      <c r="G60" s="36">
        <f t="shared" si="13"/>
        <v>0.0002689994047855831</v>
      </c>
      <c r="H60" s="37">
        <f t="shared" si="14"/>
        <v>0.004865223164674363</v>
      </c>
      <c r="I60" t="s">
        <v>55</v>
      </c>
    </row>
    <row r="61" spans="1:9" ht="13.5">
      <c r="A61" s="34">
        <f t="shared" si="15"/>
        <v>0.14137166941154067</v>
      </c>
      <c r="B61" s="34">
        <f t="shared" si="8"/>
        <v>0.002886308538754415</v>
      </c>
      <c r="C61" s="34">
        <f t="shared" si="9"/>
        <v>-0.0022171572875253794</v>
      </c>
      <c r="D61" s="35">
        <f t="shared" si="10"/>
        <v>0.0003345756256145178</v>
      </c>
      <c r="E61" s="35">
        <f t="shared" si="11"/>
        <v>-5.173291313989711E-05</v>
      </c>
      <c r="F61" s="36">
        <f t="shared" si="12"/>
        <v>0.0002731613873835129</v>
      </c>
      <c r="G61" s="36">
        <f t="shared" si="13"/>
        <v>0.00020000000000000118</v>
      </c>
      <c r="H61" s="37">
        <f t="shared" si="14"/>
        <v>0.005103465826279794</v>
      </c>
      <c r="I61" t="s">
        <v>56</v>
      </c>
    </row>
    <row r="62" spans="1:9" ht="13.5">
      <c r="A62" s="34">
        <f t="shared" si="15"/>
        <v>0.14451326206513046</v>
      </c>
      <c r="B62" s="34">
        <f t="shared" si="8"/>
        <v>0.003018474806021954</v>
      </c>
      <c r="C62" s="34">
        <f t="shared" si="9"/>
        <v>-0.002376393202250019</v>
      </c>
      <c r="D62" s="35">
        <f t="shared" si="10"/>
        <v>0.00032104080188596765</v>
      </c>
      <c r="E62" s="35">
        <f t="shared" si="11"/>
        <v>-0.0001974340041359865</v>
      </c>
      <c r="F62" s="36">
        <f t="shared" si="12"/>
        <v>0.0003666170512125035</v>
      </c>
      <c r="G62" s="36">
        <f t="shared" si="13"/>
        <v>8.740320488976575E-05</v>
      </c>
      <c r="H62" s="37">
        <f t="shared" si="14"/>
        <v>0.005394868008271973</v>
      </c>
      <c r="I62" t="s">
        <v>57</v>
      </c>
    </row>
    <row r="63" spans="1:9" ht="13.5">
      <c r="A63" s="34">
        <f t="shared" si="15"/>
        <v>0.14765485471872025</v>
      </c>
      <c r="B63" s="34">
        <f t="shared" si="8"/>
        <v>0.003139237697748703</v>
      </c>
      <c r="C63" s="34">
        <f t="shared" si="9"/>
        <v>-0.0025625737860160897</v>
      </c>
      <c r="D63" s="35">
        <f t="shared" si="10"/>
        <v>0.00028833195586630664</v>
      </c>
      <c r="E63" s="35">
        <f t="shared" si="11"/>
        <v>-0.00035090574188239654</v>
      </c>
      <c r="F63" s="36">
        <f t="shared" si="12"/>
        <v>0.00045200931086818467</v>
      </c>
      <c r="G63" s="36">
        <f t="shared" si="13"/>
        <v>-4.4246348416493095E-05</v>
      </c>
      <c r="H63" s="37">
        <f t="shared" si="14"/>
        <v>0.005701811483764793</v>
      </c>
      <c r="I63" t="s">
        <v>58</v>
      </c>
    </row>
    <row r="64" spans="1:8" ht="13.5">
      <c r="A64" s="34">
        <f t="shared" si="15"/>
        <v>0.15079644737231004</v>
      </c>
      <c r="B64" s="34">
        <f t="shared" si="8"/>
        <v>0.0032459411454241814</v>
      </c>
      <c r="C64" s="34">
        <f t="shared" si="9"/>
        <v>-0.0027351141009169877</v>
      </c>
      <c r="D64" s="35">
        <f t="shared" si="10"/>
        <v>0.00025541352225359683</v>
      </c>
      <c r="E64" s="35">
        <f t="shared" si="11"/>
        <v>-0.0004905276231705843</v>
      </c>
      <c r="F64" s="36">
        <f t="shared" si="12"/>
        <v>0.0005274600422954991</v>
      </c>
      <c r="G64" s="36">
        <f t="shared" si="13"/>
        <v>-0.00016625077511098034</v>
      </c>
      <c r="H64" s="37">
        <f t="shared" si="14"/>
        <v>0.005981055246341169</v>
      </c>
    </row>
    <row r="65" spans="1:8" ht="13.5">
      <c r="A65" s="34">
        <f t="shared" si="15"/>
        <v>0.15393804002589984</v>
      </c>
      <c r="B65" s="34">
        <f t="shared" si="8"/>
        <v>0.00333623830505287</v>
      </c>
      <c r="C65" s="34">
        <f t="shared" si="9"/>
        <v>-0.0028564026096753454</v>
      </c>
      <c r="D65" s="35">
        <f t="shared" si="10"/>
        <v>0.00023991784768876236</v>
      </c>
      <c r="E65" s="35">
        <f t="shared" si="11"/>
        <v>-0.000596320457364108</v>
      </c>
      <c r="F65" s="36">
        <f t="shared" si="12"/>
        <v>0.0005913097761908294</v>
      </c>
      <c r="G65" s="36">
        <f t="shared" si="13"/>
        <v>-0.00025201470213401895</v>
      </c>
      <c r="H65" s="37">
        <f t="shared" si="14"/>
        <v>0.006192640914728216</v>
      </c>
    </row>
    <row r="66" spans="1:8" ht="13.5">
      <c r="A66" s="34">
        <f t="shared" si="15"/>
        <v>0.15707963267948963</v>
      </c>
      <c r="B66" s="34">
        <f t="shared" si="8"/>
        <v>0.0034081431738250804</v>
      </c>
      <c r="C66" s="34">
        <f t="shared" si="9"/>
        <v>-0.0029000000000000002</v>
      </c>
      <c r="D66" s="35">
        <f t="shared" si="10"/>
        <v>0.0002540715869125401</v>
      </c>
      <c r="E66" s="35">
        <f t="shared" si="11"/>
        <v>-0.0006540715869125403</v>
      </c>
      <c r="F66" s="36">
        <f t="shared" si="12"/>
        <v>0.000642154196499988</v>
      </c>
      <c r="G66" s="36">
        <f t="shared" si="13"/>
        <v>-0.0002828427124746194</v>
      </c>
      <c r="H66" s="37">
        <f t="shared" si="14"/>
        <v>0.006308143173825081</v>
      </c>
    </row>
    <row r="67" spans="1:8" ht="13.5">
      <c r="A67" s="34">
        <f t="shared" si="15"/>
        <v>0.16022122533307942</v>
      </c>
      <c r="B67" s="34">
        <f t="shared" si="8"/>
        <v>0.003460074270418486</v>
      </c>
      <c r="C67" s="34">
        <f t="shared" si="9"/>
        <v>-0.002856402609675348</v>
      </c>
      <c r="D67" s="35">
        <f t="shared" si="10"/>
        <v>0.0003018358303715689</v>
      </c>
      <c r="E67" s="35">
        <f t="shared" si="11"/>
        <v>-0.0006582384400469171</v>
      </c>
      <c r="F67" s="36">
        <f t="shared" si="12"/>
        <v>0.0006788750270556383</v>
      </c>
      <c r="G67" s="36">
        <f t="shared" si="13"/>
        <v>-0.0002520147021340207</v>
      </c>
      <c r="H67" s="37">
        <f t="shared" si="14"/>
        <v>0.006316476880093834</v>
      </c>
    </row>
    <row r="68" spans="1:8" ht="13.5">
      <c r="A68" s="34">
        <f t="shared" si="15"/>
        <v>0.1633628179866692</v>
      </c>
      <c r="B68" s="34">
        <f t="shared" si="8"/>
        <v>0.0034908894182223383</v>
      </c>
      <c r="C68" s="34">
        <f t="shared" si="9"/>
        <v>-0.002735114100916992</v>
      </c>
      <c r="D68" s="35">
        <f t="shared" si="10"/>
        <v>0.00037788765865267313</v>
      </c>
      <c r="E68" s="35">
        <f t="shared" si="11"/>
        <v>-0.0006130017595696651</v>
      </c>
      <c r="F68" s="36">
        <f t="shared" si="12"/>
        <v>0.0007006646270310084</v>
      </c>
      <c r="G68" s="36">
        <f t="shared" si="13"/>
        <v>-0.00016625077511098338</v>
      </c>
      <c r="H68" s="37">
        <f t="shared" si="14"/>
        <v>0.00622600351913933</v>
      </c>
    </row>
    <row r="69" spans="1:8" ht="13.5">
      <c r="A69" s="34">
        <f t="shared" si="15"/>
        <v>0.166504410640259</v>
      </c>
      <c r="B69" s="34">
        <f t="shared" si="8"/>
        <v>0.0034999108664594157</v>
      </c>
      <c r="C69" s="34">
        <f t="shared" si="9"/>
        <v>-0.002562573786016096</v>
      </c>
      <c r="D69" s="35">
        <f t="shared" si="10"/>
        <v>0.00046866854022165993</v>
      </c>
      <c r="E69" s="35">
        <f t="shared" si="11"/>
        <v>-0.0005312423262377555</v>
      </c>
      <c r="F69" s="36">
        <f t="shared" si="12"/>
        <v>0.0007070437542555691</v>
      </c>
      <c r="G69" s="36">
        <f t="shared" si="13"/>
        <v>-4.424634841649743E-05</v>
      </c>
      <c r="H69" s="37">
        <f t="shared" si="14"/>
        <v>0.006062484652475511</v>
      </c>
    </row>
    <row r="70" spans="1:8" ht="13.5">
      <c r="A70" s="34">
        <f t="shared" si="15"/>
        <v>0.1696460032938488</v>
      </c>
      <c r="B70" s="34">
        <f t="shared" si="8"/>
        <v>0.0034869401966897574</v>
      </c>
      <c r="C70" s="34">
        <f t="shared" si="9"/>
        <v>-0.0023763932022500237</v>
      </c>
      <c r="D70" s="35">
        <f t="shared" si="10"/>
        <v>0.0005552734972198668</v>
      </c>
      <c r="E70" s="35">
        <f t="shared" si="11"/>
        <v>-0.00043166669946989025</v>
      </c>
      <c r="F70" s="36">
        <f t="shared" si="12"/>
        <v>0.0006978721057049123</v>
      </c>
      <c r="G70" s="36">
        <f t="shared" si="13"/>
        <v>8.740320488976228E-05</v>
      </c>
      <c r="H70" s="37">
        <f t="shared" si="14"/>
        <v>0.005863333398939781</v>
      </c>
    </row>
    <row r="71" spans="1:8" ht="13.5">
      <c r="A71" s="34">
        <f t="shared" si="15"/>
        <v>0.1727875959474386</v>
      </c>
      <c r="B71" s="34">
        <f t="shared" si="8"/>
        <v>0.0034522626868413965</v>
      </c>
      <c r="C71" s="34">
        <f t="shared" si="9"/>
        <v>-0.002217157287525384</v>
      </c>
      <c r="D71" s="35">
        <f t="shared" si="10"/>
        <v>0.0006175526996580062</v>
      </c>
      <c r="E71" s="35">
        <f t="shared" si="11"/>
        <v>-0.00033470998718339003</v>
      </c>
      <c r="F71" s="36">
        <f t="shared" si="12"/>
        <v>0.0006733514033364731</v>
      </c>
      <c r="G71" s="36">
        <f t="shared" si="13"/>
        <v>0.0001999999999999977</v>
      </c>
      <c r="H71" s="37">
        <f t="shared" si="14"/>
        <v>0.00566941997436678</v>
      </c>
    </row>
    <row r="72" spans="1:8" ht="13.5">
      <c r="A72" s="34">
        <f t="shared" si="15"/>
        <v>0.17592918860102838</v>
      </c>
      <c r="B72" s="34">
        <f t="shared" si="8"/>
        <v>0.003396641036785237</v>
      </c>
      <c r="C72" s="34">
        <f t="shared" si="9"/>
        <v>-0.00211957739348194</v>
      </c>
      <c r="D72" s="35">
        <f t="shared" si="10"/>
        <v>0.0006385318216516485</v>
      </c>
      <c r="E72" s="35">
        <f t="shared" si="11"/>
        <v>-0.0002581092151335883</v>
      </c>
      <c r="F72" s="36">
        <f t="shared" si="12"/>
        <v>0.0006340209574009778</v>
      </c>
      <c r="G72" s="36">
        <f t="shared" si="13"/>
        <v>0.000268999404785582</v>
      </c>
      <c r="H72" s="37">
        <f t="shared" si="14"/>
        <v>0.005516218430267177</v>
      </c>
    </row>
    <row r="73" spans="1:8" ht="13.5">
      <c r="A73" s="34">
        <f t="shared" si="15"/>
        <v>0.17907078125461817</v>
      </c>
      <c r="B73" s="34">
        <f t="shared" si="8"/>
        <v>0.0033212985934542873</v>
      </c>
      <c r="C73" s="34">
        <f t="shared" si="9"/>
        <v>-0.0021049246637619445</v>
      </c>
      <c r="D73" s="35">
        <f t="shared" si="10"/>
        <v>0.0006081869648461714</v>
      </c>
      <c r="E73" s="35">
        <f t="shared" si="11"/>
        <v>-0.00021311162860811585</v>
      </c>
      <c r="F73" s="36">
        <f t="shared" si="12"/>
        <v>0.0005807458048105001</v>
      </c>
      <c r="G73" s="36">
        <f t="shared" si="13"/>
        <v>0.00027936044933348425</v>
      </c>
      <c r="H73" s="37">
        <f t="shared" si="14"/>
        <v>0.005426223257216232</v>
      </c>
    </row>
    <row r="74" spans="1:8" ht="13.5">
      <c r="A74" s="34">
        <f t="shared" si="15"/>
        <v>0.18221237390820796</v>
      </c>
      <c r="B74" s="34">
        <f t="shared" si="8"/>
        <v>0.0032278924444552833</v>
      </c>
      <c r="C74" s="34">
        <f t="shared" si="9"/>
        <v>-0.0021763932022500197</v>
      </c>
      <c r="D74" s="35">
        <f t="shared" si="10"/>
        <v>0.0005257496211026318</v>
      </c>
      <c r="E74" s="35">
        <f t="shared" si="11"/>
        <v>-0.00020214282335265146</v>
      </c>
      <c r="F74" s="36">
        <f t="shared" si="12"/>
        <v>0.0005146976834487834</v>
      </c>
      <c r="G74" s="36">
        <f t="shared" si="13"/>
        <v>0.00022882456112707458</v>
      </c>
      <c r="H74" s="37">
        <f t="shared" si="14"/>
        <v>0.005404285646705303</v>
      </c>
    </row>
    <row r="75" spans="1:8" ht="13.5">
      <c r="A75" s="34">
        <f t="shared" si="15"/>
        <v>0.18535396656179776</v>
      </c>
      <c r="B75" s="34">
        <f t="shared" si="8"/>
        <v>0.0031184769719539212</v>
      </c>
      <c r="C75" s="34">
        <f t="shared" si="9"/>
        <v>-0.0023184038001041775</v>
      </c>
      <c r="D75" s="35">
        <f t="shared" si="10"/>
        <v>0.00040003658592487187</v>
      </c>
      <c r="E75" s="35">
        <f t="shared" si="11"/>
        <v>-0.0002184403860290493</v>
      </c>
      <c r="F75" s="36">
        <f t="shared" si="12"/>
        <v>0.0004373292608763398</v>
      </c>
      <c r="G75" s="36">
        <f t="shared" si="13"/>
        <v>0.00012840790438404387</v>
      </c>
      <c r="H75" s="37">
        <f t="shared" si="14"/>
        <v>0.005436880772058099</v>
      </c>
    </row>
    <row r="76" spans="1:8" ht="13.5">
      <c r="A76" s="34">
        <f t="shared" si="15"/>
        <v>0.18849555921538755</v>
      </c>
      <c r="B76" s="34">
        <f t="shared" si="8"/>
        <v>0.002995458668432409</v>
      </c>
      <c r="C76" s="34">
        <f t="shared" si="9"/>
        <v>-0.0024999999999999966</v>
      </c>
      <c r="D76" s="35">
        <f t="shared" si="10"/>
        <v>0.0002477293342162063</v>
      </c>
      <c r="E76" s="35">
        <f t="shared" si="11"/>
        <v>-0.0002477293342162028</v>
      </c>
      <c r="F76" s="36">
        <f t="shared" si="12"/>
        <v>0.0003503421842462138</v>
      </c>
      <c r="G76" s="36">
        <f t="shared" si="13"/>
        <v>2.3852447794681098E-18</v>
      </c>
      <c r="H76" s="37">
        <f t="shared" si="14"/>
        <v>0.005495458668432406</v>
      </c>
    </row>
    <row r="77" spans="1:8" ht="13.5">
      <c r="A77" s="34">
        <f t="shared" si="15"/>
        <v>0.19163715186897734</v>
      </c>
      <c r="B77" s="34">
        <f t="shared" si="8"/>
        <v>0.0028615432081051033</v>
      </c>
      <c r="C77" s="34">
        <f t="shared" si="9"/>
        <v>-0.0026815961998958157</v>
      </c>
      <c r="D77" s="35">
        <f t="shared" si="10"/>
        <v>8.99735041046438E-05</v>
      </c>
      <c r="E77" s="35">
        <f t="shared" si="11"/>
        <v>-0.0002715697040004592</v>
      </c>
      <c r="F77" s="36">
        <f t="shared" si="12"/>
        <v>0.0002556496541430576</v>
      </c>
      <c r="G77" s="36">
        <f t="shared" si="13"/>
        <v>-0.0001284079043840391</v>
      </c>
      <c r="H77" s="37">
        <f t="shared" si="14"/>
        <v>0.0055431394080009185</v>
      </c>
    </row>
    <row r="78" spans="1:8" ht="13.5">
      <c r="A78" s="34">
        <f t="shared" si="15"/>
        <v>0.19477874452256713</v>
      </c>
      <c r="B78" s="34">
        <f t="shared" si="8"/>
        <v>0.0027196759381076666</v>
      </c>
      <c r="C78" s="34">
        <f t="shared" si="9"/>
        <v>-0.0028236067977499774</v>
      </c>
      <c r="D78" s="35">
        <f t="shared" si="10"/>
        <v>-5.19654298211554E-05</v>
      </c>
      <c r="E78" s="35">
        <f t="shared" si="11"/>
        <v>-0.00027164136792882194</v>
      </c>
      <c r="F78" s="36">
        <f t="shared" si="12"/>
        <v>0.00015533434549944744</v>
      </c>
      <c r="G78" s="36">
        <f t="shared" si="13"/>
        <v>-0.00022882456112707263</v>
      </c>
      <c r="H78" s="37">
        <f t="shared" si="14"/>
        <v>0.005543282735857644</v>
      </c>
    </row>
    <row r="79" spans="1:8" ht="13.5">
      <c r="A79" s="34">
        <f t="shared" si="15"/>
        <v>0.19792033717615692</v>
      </c>
      <c r="B79" s="34">
        <f t="shared" si="8"/>
        <v>0.002572977098301202</v>
      </c>
      <c r="C79" s="34">
        <f t="shared" si="9"/>
        <v>-0.0028950753362380543</v>
      </c>
      <c r="D79" s="35">
        <f t="shared" si="10"/>
        <v>-0.00016104911896842617</v>
      </c>
      <c r="E79" s="35">
        <f t="shared" si="11"/>
        <v>-0.0002340262172696281</v>
      </c>
      <c r="F79" s="36">
        <f t="shared" si="12"/>
        <v>5.1602601080097356E-05</v>
      </c>
      <c r="G79" s="36">
        <f t="shared" si="13"/>
        <v>-0.0002793604493334838</v>
      </c>
      <c r="H79" s="37">
        <f t="shared" si="14"/>
        <v>0.005468052434539256</v>
      </c>
    </row>
    <row r="80" spans="1:8" ht="13.5">
      <c r="A80" s="34">
        <f t="shared" si="15"/>
        <v>0.20106192982974672</v>
      </c>
      <c r="B80" s="34">
        <f t="shared" si="8"/>
        <v>0.0024246731944720704</v>
      </c>
      <c r="C80" s="34">
        <f t="shared" si="9"/>
        <v>-0.002880422606518063</v>
      </c>
      <c r="D80" s="35">
        <f t="shared" si="10"/>
        <v>-0.00022787470602299623</v>
      </c>
      <c r="E80" s="35">
        <f t="shared" si="11"/>
        <v>-0.00015254790049506637</v>
      </c>
      <c r="F80" s="36">
        <f t="shared" si="12"/>
        <v>-5.326409499391933E-05</v>
      </c>
      <c r="G80" s="36">
        <f t="shared" si="13"/>
        <v>-0.0002689994047855842</v>
      </c>
      <c r="H80" s="37">
        <f t="shared" si="14"/>
        <v>0.005305095800990133</v>
      </c>
    </row>
    <row r="81" spans="1:9" ht="13.5">
      <c r="A81" s="2" t="s">
        <v>59</v>
      </c>
      <c r="I81" s="36"/>
    </row>
    <row r="82" spans="1:3" ht="13.5">
      <c r="A82" s="2" t="s">
        <v>60</v>
      </c>
      <c r="B82" s="2"/>
      <c r="C82" s="2" t="s">
        <v>61</v>
      </c>
    </row>
    <row r="83" spans="1:3" ht="13.5">
      <c r="A83" s="2"/>
      <c r="B83" s="2"/>
      <c r="C83" s="2" t="s">
        <v>62</v>
      </c>
    </row>
    <row r="84" ht="13.5">
      <c r="B84" s="39" t="s">
        <v>63</v>
      </c>
    </row>
    <row r="85" spans="2:8" ht="13.5">
      <c r="B85" s="40" t="s">
        <v>64</v>
      </c>
      <c r="H85" s="40"/>
    </row>
    <row r="86" ht="13.5">
      <c r="A86" s="2" t="s">
        <v>59</v>
      </c>
    </row>
    <row r="87" ht="13.5">
      <c r="A87" s="41" t="s">
        <v>65</v>
      </c>
    </row>
    <row r="88" ht="13.5">
      <c r="B88" s="42" t="s">
        <v>66</v>
      </c>
    </row>
    <row r="89" ht="13.5">
      <c r="B89" s="42" t="s">
        <v>67</v>
      </c>
    </row>
    <row r="90" ht="13.5">
      <c r="B90" t="s">
        <v>68</v>
      </c>
    </row>
    <row r="91" ht="13.5">
      <c r="B91" s="43" t="s">
        <v>69</v>
      </c>
    </row>
    <row r="92" ht="13.5">
      <c r="B92" s="39" t="s">
        <v>70</v>
      </c>
    </row>
    <row r="93" ht="13.5">
      <c r="B93" s="43" t="s">
        <v>71</v>
      </c>
    </row>
    <row r="94" ht="13.5">
      <c r="B94" s="39" t="s">
        <v>72</v>
      </c>
    </row>
    <row r="95" ht="13.5">
      <c r="B95" s="43" t="s">
        <v>73</v>
      </c>
    </row>
    <row r="96" ht="13.5">
      <c r="B96" s="39" t="s">
        <v>74</v>
      </c>
    </row>
    <row r="97" ht="13.5">
      <c r="B97" s="39" t="s">
        <v>75</v>
      </c>
    </row>
    <row r="98" ht="13.5">
      <c r="B98" s="39" t="s">
        <v>76</v>
      </c>
    </row>
    <row r="99" ht="13.5">
      <c r="B99" s="39" t="s">
        <v>77</v>
      </c>
    </row>
    <row r="100" ht="13.5">
      <c r="B100" s="39" t="s">
        <v>78</v>
      </c>
    </row>
    <row r="101" ht="13.5">
      <c r="A101" s="2" t="s">
        <v>79</v>
      </c>
    </row>
    <row r="102" ht="13.5">
      <c r="A102" s="2" t="s">
        <v>80</v>
      </c>
    </row>
    <row r="103" ht="13.5">
      <c r="A103" s="2" t="s">
        <v>81</v>
      </c>
    </row>
    <row r="104" ht="13.5">
      <c r="A104" s="2" t="s">
        <v>82</v>
      </c>
    </row>
    <row r="105" ht="13.5">
      <c r="A105" s="38" t="s">
        <v>83</v>
      </c>
    </row>
    <row r="107" ht="13.5">
      <c r="A107" t="s">
        <v>84</v>
      </c>
    </row>
    <row r="108" ht="13.5">
      <c r="A108" t="s">
        <v>85</v>
      </c>
    </row>
    <row r="109" ht="13.5">
      <c r="A109" t="s">
        <v>86</v>
      </c>
    </row>
    <row r="112" ht="15">
      <c r="E112" t="s">
        <v>87</v>
      </c>
    </row>
    <row r="113" ht="15">
      <c r="E113" s="39" t="s">
        <v>88</v>
      </c>
    </row>
    <row r="114" ht="15">
      <c r="E114" s="39" t="s">
        <v>89</v>
      </c>
    </row>
    <row r="115" ht="15">
      <c r="E115" s="39" t="s">
        <v>90</v>
      </c>
    </row>
    <row r="116" ht="15">
      <c r="E116" s="44" t="s">
        <v>91</v>
      </c>
    </row>
    <row r="117" ht="15">
      <c r="E117" s="44" t="s">
        <v>92</v>
      </c>
    </row>
    <row r="131" ht="15">
      <c r="E131" t="s">
        <v>93</v>
      </c>
    </row>
    <row r="132" ht="15">
      <c r="E132" t="s">
        <v>94</v>
      </c>
    </row>
    <row r="139" ht="15">
      <c r="B139" t="s">
        <v>95</v>
      </c>
    </row>
    <row r="142" ht="13.5">
      <c r="A142" t="s">
        <v>96</v>
      </c>
    </row>
    <row r="143" spans="2:3" ht="13.5">
      <c r="B143" t="s">
        <v>97</v>
      </c>
      <c r="C143" t="s">
        <v>98</v>
      </c>
    </row>
    <row r="144" spans="2:4" ht="13.5">
      <c r="B144" s="1" t="s">
        <v>99</v>
      </c>
      <c r="C144" s="1" t="s">
        <v>100</v>
      </c>
      <c r="D144" s="2"/>
    </row>
    <row r="147" ht="15">
      <c r="B147" s="45"/>
    </row>
    <row r="191" spans="1:7" s="1" customFormat="1" ht="22.5">
      <c r="A191" s="46" t="s">
        <v>101</v>
      </c>
      <c r="B191" s="47"/>
      <c r="C191" s="47"/>
      <c r="D191" s="47"/>
      <c r="E191" s="47"/>
      <c r="F191" s="47"/>
      <c r="G191" s="47"/>
    </row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>
      <c r="G204"/>
    </row>
  </sheetData>
  <sheetProtection/>
  <mergeCells count="1">
    <mergeCell ref="A191:G191"/>
  </mergeCells>
  <printOptions/>
  <pageMargins left="0.75" right="0.75" top="1" bottom="1" header="0.512" footer="0.512"/>
  <pageSetup horizontalDpi="180" verticalDpi="18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</dc:creator>
  <cp:keywords/>
  <dc:description/>
  <cp:lastModifiedBy>Yosh</cp:lastModifiedBy>
  <dcterms:created xsi:type="dcterms:W3CDTF">2010-08-17T12:22:34Z</dcterms:created>
  <dcterms:modified xsi:type="dcterms:W3CDTF">2023-08-05T11:25:51Z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1041-11.8.2.10334</vt:lpwstr>
  </property>
</Properties>
</file>