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00" activeTab="0"/>
  </bookViews>
  <sheets>
    <sheet name="AT1005II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<sst xmlns="http://schemas.openxmlformats.org/spreadsheetml/2006/main" count="93" uniqueCount="86">
  <si>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VTF2g</t>
  </si>
  <si>
    <t>VTF3g</t>
  </si>
  <si>
    <t>2g</t>
  </si>
  <si>
    <t>Torque</t>
  </si>
  <si>
    <t>Radius</t>
  </si>
  <si>
    <t>Φ’</t>
  </si>
  <si>
    <t>of arm</t>
  </si>
  <si>
    <t>stylus-pivot-spindle</t>
  </si>
  <si>
    <t>µ*W*sinΦ'</t>
  </si>
  <si>
    <t>degree</t>
  </si>
  <si>
    <t>The antiskating device of Audio Technica AT-1005II</t>
  </si>
  <si>
    <t>VTF</t>
  </si>
  <si>
    <t>W</t>
  </si>
  <si>
    <t>g</t>
  </si>
  <si>
    <t>µ</t>
  </si>
  <si>
    <t>µW</t>
  </si>
  <si>
    <r>
      <t>E</t>
    </r>
    <r>
      <rPr>
        <sz val="11"/>
        <rFont val="Times New Roman"/>
        <family val="1"/>
      </rPr>
      <t>ffective Length of arm</t>
    </r>
  </si>
  <si>
    <t>L</t>
  </si>
  <si>
    <t>mm</t>
  </si>
  <si>
    <r>
      <t>O</t>
    </r>
    <r>
      <rPr>
        <sz val="11"/>
        <rFont val="Times New Roman"/>
        <family val="1"/>
      </rPr>
      <t>ffset Angle</t>
    </r>
  </si>
  <si>
    <r>
      <t>a</t>
    </r>
    <r>
      <rPr>
        <sz val="11"/>
        <rFont val="Times New Roman"/>
        <family val="1"/>
      </rPr>
      <t>pprox.</t>
    </r>
  </si>
  <si>
    <t>degrees</t>
  </si>
  <si>
    <r>
      <t>Tracking</t>
    </r>
    <r>
      <rPr>
        <sz val="11"/>
        <rFont val="Times New Roman"/>
        <family val="1"/>
      </rPr>
      <t xml:space="preserve"> Angle </t>
    </r>
    <r>
      <rPr>
        <sz val="11"/>
        <rFont val="Times New Roman"/>
        <family val="1"/>
      </rPr>
      <t xml:space="preserve">at outmost groove </t>
    </r>
  </si>
  <si>
    <r>
      <t xml:space="preserve">radius </t>
    </r>
    <r>
      <rPr>
        <sz val="11"/>
        <rFont val="Times New Roman"/>
        <family val="1"/>
      </rPr>
      <t>1</t>
    </r>
    <r>
      <rPr>
        <sz val="11"/>
        <rFont val="Times New Roman"/>
        <family val="1"/>
      </rPr>
      <t>46mm</t>
    </r>
  </si>
  <si>
    <r>
      <t>Max Inside Force</t>
    </r>
    <r>
      <rPr>
        <sz val="11"/>
        <rFont val="Times New Roman"/>
        <family val="1"/>
      </rPr>
      <t xml:space="preserve"> at outmost groove </t>
    </r>
  </si>
  <si>
    <t>Bias Weight</t>
  </si>
  <si>
    <t xml:space="preserve">position of </t>
  </si>
  <si>
    <t>bias scale</t>
  </si>
  <si>
    <r>
      <t xml:space="preserve">Torque </t>
    </r>
    <r>
      <rPr>
        <sz val="11"/>
        <rFont val="Times New Roman"/>
        <family val="1"/>
      </rPr>
      <t>of bias (Max) gmm</t>
    </r>
  </si>
  <si>
    <t>Initial angle between bias bar and string hanger</t>
  </si>
  <si>
    <t>degrees with stylus at the outer groove of LP record</t>
  </si>
  <si>
    <t>This value must be set between 0-15 degrees</t>
  </si>
  <si>
    <t>bias position &amp; cancelling force</t>
  </si>
  <si>
    <t>Tracking</t>
  </si>
  <si>
    <t>VTF1g</t>
  </si>
  <si>
    <t>1g</t>
  </si>
  <si>
    <t>2g</t>
  </si>
  <si>
    <t>3g</t>
  </si>
  <si>
    <t>Angle</t>
  </si>
  <si>
    <t>Arm travel</t>
  </si>
  <si>
    <r>
      <t>Angle</t>
    </r>
    <r>
      <rPr>
        <sz val="11"/>
        <rFont val="Times New Roman"/>
        <family val="1"/>
      </rPr>
      <t>:</t>
    </r>
    <r>
      <rPr>
        <sz val="11"/>
        <rFont val="Times New Roman"/>
        <family val="1"/>
      </rPr>
      <t xml:space="preserve"> hanger-</t>
    </r>
  </si>
  <si>
    <r>
      <t>pivot-</t>
    </r>
    <r>
      <rPr>
        <sz val="11"/>
        <rFont val="Times New Roman"/>
        <family val="1"/>
      </rPr>
      <t>bias</t>
    </r>
  </si>
  <si>
    <t>NOTES:</t>
  </si>
  <si>
    <t>SIN</t>
  </si>
  <si>
    <t>=</t>
  </si>
  <si>
    <t>Thus longer arm with smaller overhang (and offset angle) has smaller inside force.</t>
  </si>
  <si>
    <t xml:space="preserve">Offset angle is usually designed between min and max Tracking Angle in order to reduce lateral tracking angle error. </t>
  </si>
  <si>
    <t>Note that tracking angles deviate from fixed offset angle of arm.</t>
  </si>
  <si>
    <t>Tracking angle at specific groove radius - fixed offset of arm = error angle at specific groove radius</t>
  </si>
  <si>
    <t>The diagram in the left part shows side thrust(inside force) to left flank of groove when there is no bias force</t>
  </si>
  <si>
    <t>The diagram in the right part shows the balance between inside force at arm vs bias force.</t>
  </si>
  <si>
    <t>then rotational force to wand equals friction force x SIN [offset angle]</t>
  </si>
  <si>
    <t>and side pressure to groove flank equals friction force x TAN [offset angle]</t>
  </si>
  <si>
    <t>Actually there is small difference between fixed offset angle and varying tracking angle per groove radius.</t>
  </si>
  <si>
    <t>When there is no lateral angle error (offset angle=tracking angle) as above drawing</t>
  </si>
  <si>
    <t>Please note that the stylus should be dragged always toward groove direction irrespective of fixed offset angle.</t>
  </si>
  <si>
    <t>Note on SIDE VIEW drawing</t>
  </si>
  <si>
    <t>even when the lateral balance is attained perfectly before playing the records.</t>
  </si>
  <si>
    <t>where the frictional force works as torsional force to wand against pivot and lateral balance is changed at tracing the record actually</t>
  </si>
  <si>
    <t>Due to vertical offset, it is very difficult to make anti-skating device applied on one-point bearing</t>
  </si>
  <si>
    <r>
      <t xml:space="preserve">For such case the counter balance weight for one-point bearing arms is usually made </t>
    </r>
    <r>
      <rPr>
        <b/>
        <sz val="11"/>
        <rFont val="Times New Roman"/>
        <family val="1"/>
      </rPr>
      <t>eccentric</t>
    </r>
    <r>
      <rPr>
        <sz val="11"/>
        <rFont val="Times New Roman"/>
        <family val="1"/>
      </rPr>
      <t xml:space="preserve"> to cope with this torsional force.</t>
    </r>
  </si>
  <si>
    <r>
      <t xml:space="preserve">Coefficient of </t>
    </r>
    <r>
      <rPr>
        <sz val="11"/>
        <rFont val="Times New Roman"/>
        <family val="1"/>
      </rPr>
      <t>stylus drag</t>
    </r>
  </si>
  <si>
    <t>For instance: VTF x coefficient of stylus drag (0.3) x SIN(offset angle)=inside force</t>
  </si>
  <si>
    <r>
      <t>Friction</t>
    </r>
    <r>
      <rPr>
        <sz val="11"/>
        <rFont val="Times New Roman"/>
        <family val="1"/>
      </rPr>
      <t xml:space="preserve"> force</t>
    </r>
  </si>
  <si>
    <r>
      <t xml:space="preserve">Stylus drag value is not expressed in scientific term, but valid only as an </t>
    </r>
    <r>
      <rPr>
        <b/>
        <sz val="12"/>
        <color indexed="10"/>
        <rFont val="Times New Roman"/>
        <family val="1"/>
      </rPr>
      <t>experimental practical value</t>
    </r>
    <r>
      <rPr>
        <b/>
        <sz val="12"/>
        <rFont val="Times New Roman"/>
        <family val="1"/>
      </rPr>
      <t>.</t>
    </r>
  </si>
  <si>
    <t xml:space="preserve">The last notch line should be used for VTF over 3g. </t>
  </si>
  <si>
    <t>with light weight</t>
  </si>
  <si>
    <t>with heavy weight</t>
  </si>
  <si>
    <r>
      <t xml:space="preserve">Put figures in </t>
    </r>
    <r>
      <rPr>
        <b/>
        <u val="single"/>
        <sz val="12"/>
        <rFont val="Times New Roman"/>
        <family val="1"/>
      </rPr>
      <t>yellow cells</t>
    </r>
    <r>
      <rPr>
        <b/>
        <sz val="12"/>
        <rFont val="Times New Roman"/>
        <family val="1"/>
      </rPr>
      <t xml:space="preserve">, then another simulation based on input is done automatically. </t>
    </r>
  </si>
  <si>
    <t>PLEASE CHECK AND MEASURE BY YOURSELVES!!!</t>
  </si>
  <si>
    <t>difference of forces at changeover?</t>
  </si>
  <si>
    <t>centre of pivot</t>
  </si>
  <si>
    <r>
      <t>bias</t>
    </r>
    <r>
      <rPr>
        <sz val="11"/>
        <rFont val="Times New Roman"/>
        <family val="1"/>
      </rPr>
      <t xml:space="preserve"> (mm) from</t>
    </r>
  </si>
  <si>
    <t xml:space="preserve">Bias scales are not linear as seen from the centre of pivot (see right picture). </t>
  </si>
  <si>
    <t>There is another report about bias weight: main part 2.2g + screw-in part 1.8g, total 4g (still unreasonable - but practically good).</t>
  </si>
  <si>
    <t>Bias weight of two pieces was said to weigh each 1.7g with screwed-in (unreasonable).</t>
  </si>
  <si>
    <t>Drawing shows non-linear scale and its application</t>
  </si>
  <si>
    <r>
      <t xml:space="preserve">In order to make same bias forces </t>
    </r>
    <r>
      <rPr>
        <b/>
        <i/>
        <u val="single"/>
        <sz val="11"/>
        <color indexed="10"/>
        <rFont val="Times New Roman"/>
        <family val="1"/>
      </rPr>
      <t>at 2g</t>
    </r>
    <r>
      <rPr>
        <b/>
        <i/>
        <sz val="11"/>
        <color indexed="10"/>
        <rFont val="Times New Roman"/>
        <family val="1"/>
      </rPr>
      <t xml:space="preserve"> for using either weight, bias weight should be made as light 2.2g/heavy total 2.9g.</t>
    </r>
  </si>
  <si>
    <t>Note that this simulation is based on picture and drawing and not based on actual measurement.</t>
  </si>
  <si>
    <r>
      <t>The coefficient of stylus drag</t>
    </r>
    <r>
      <rPr>
        <sz val="11"/>
        <rFont val="Times New Roman"/>
        <family val="1"/>
      </rPr>
      <t xml:space="preserve"> force</t>
    </r>
    <r>
      <rPr>
        <sz val="11"/>
        <rFont val="Times New Roman"/>
        <family val="1"/>
      </rPr>
      <t xml:space="preserve"> is varying from 0.25 to 0.55</t>
    </r>
  </si>
  <si>
    <r>
      <t xml:space="preserve">These foreces are not corresponding linearly because of </t>
    </r>
    <r>
      <rPr>
        <b/>
        <i/>
        <sz val="14"/>
        <color indexed="10"/>
        <rFont val="Times New Roman"/>
        <family val="1"/>
      </rPr>
      <t>non-linear scale and its application</t>
    </r>
    <r>
      <rPr>
        <b/>
        <i/>
        <sz val="11"/>
        <color indexed="10"/>
        <rFont val="Times New Roman"/>
        <family val="1"/>
      </rPr>
      <t>.</t>
    </r>
  </si>
  <si>
    <t>Note on TOP VIEW drawing</t>
  </si>
  <si>
    <t xml:space="preserve">coefficient of stylus drag force is varying from 0.25 to 0.55 in </t>
  </si>
  <si>
    <t>in accordance with the nature of groove.</t>
  </si>
  <si>
    <t>Hence any bias weight pairing is not matching perfectly.</t>
  </si>
  <si>
    <t>Generally speaking, the relative bias force at stylus point is set around 12% of VTF in case of arm length 220-240mm with offset angle 20-24 degrees.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</si>
</sst>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_ "/>
    <numFmt numFmtId="181" formatCode="0.00_ "/>
    <numFmt numFmtId="182" formatCode="0.0000_ "/>
    <numFmt numFmtId="183" formatCode="&quot;IR£&quot;#,##0;\-&quot;IR£&quot;#,##0"/>
    <numFmt numFmtId="184" formatCode="&quot;IR£&quot;#,##0;[Red]\-&quot;IR£&quot;#,##0"/>
    <numFmt numFmtId="185" formatCode="&quot;IR£&quot;#,##0.00;\-&quot;IR£&quot;#,##0.00"/>
    <numFmt numFmtId="186" formatCode="&quot;IR£&quot;#,##0.00;[Red]\-&quot;IR£&quot;#,##0.00"/>
    <numFmt numFmtId="187" formatCode="_-&quot;IR£&quot;* #,##0_-;\-&quot;IR£&quot;* #,##0_-;_-&quot;IR£&quot;* &quot;-&quot;_-;_-@_-"/>
    <numFmt numFmtId="188" formatCode="_-* #,##0_-;\-* #,##0_-;_-* &quot;-&quot;_-;_-@_-"/>
    <numFmt numFmtId="189" formatCode="_-&quot;IR£&quot;* #,##0.00_-;\-&quot;IR£&quot;* #,##0.00_-;_-&quot;IR£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0.0"/>
    <numFmt numFmtId="209" formatCode="0.00000"/>
    <numFmt numFmtId="210" formatCode="0.000_);[Red]\(0.000\)"/>
    <numFmt numFmtId="211" formatCode="0.0000"/>
    <numFmt numFmtId="212" formatCode="0.000000"/>
    <numFmt numFmtId="213" formatCode=";;;"/>
    <numFmt numFmtId="214" formatCode="0.0%"/>
    <numFmt numFmtId="215" formatCode="0.000%"/>
    <numFmt numFmtId="216" formatCode="0.0000%"/>
    <numFmt numFmtId="217" formatCode="0.00_);[Red]\(0.00\)"/>
    <numFmt numFmtId="218" formatCode="0.0_ "/>
    <numFmt numFmtId="219" formatCode="0_ "/>
    <numFmt numFmtId="220" formatCode="0.E+00"/>
    <numFmt numFmtId="221" formatCode="#,##0_);[Red]\(#,##0\)"/>
    <numFmt numFmtId="222" formatCode="0.000000_ "/>
    <numFmt numFmtId="223" formatCode="0.0000_);[Red]\(0.0000\)"/>
    <numFmt numFmtId="224" formatCode="0_);[Red]\(0\)"/>
    <numFmt numFmtId="225" formatCode="#,##0_ "/>
    <numFmt numFmtId="226" formatCode="0.0_);[Red]\(0.0\)"/>
    <numFmt numFmtId="227" formatCode="0.0000000_ "/>
    <numFmt numFmtId="228" formatCode="0.00000000_ "/>
    <numFmt numFmtId="229" formatCode="0.000000_);[Red]\(0.000000\)"/>
    <numFmt numFmtId="230" formatCode="0.000000000_ "/>
    <numFmt numFmtId="231" formatCode="0.00000000%"/>
    <numFmt numFmtId="232" formatCode="0.0000000000000%"/>
    <numFmt numFmtId="233" formatCode="0.0000000%"/>
    <numFmt numFmtId="234" formatCode="0.00000000_);[Red]\(0.00000000\)"/>
    <numFmt numFmtId="235" formatCode="0.0000000000000_);[Red]\(0.0000000000000\)"/>
    <numFmt numFmtId="236" formatCode="0.00;[Red]0.00"/>
    <numFmt numFmtId="237" formatCode="0.0;[Red]0.0"/>
    <numFmt numFmtId="238" formatCode="0.0000000000000000_);[Red]\(0.0000000000000000\)"/>
    <numFmt numFmtId="239" formatCode="[$€-2]\ #,##0.00_);[Red]\([$€-2]\ #,##0.00\)"/>
  </numFmts>
  <fonts count="23"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.25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u val="single"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5" fillId="2" borderId="1" xfId="21" applyFont="1" applyFill="1" applyBorder="1" applyProtection="1">
      <alignment/>
      <protection locked="0"/>
    </xf>
    <xf numFmtId="0" fontId="0" fillId="2" borderId="1" xfId="2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/>
    </xf>
    <xf numFmtId="176" fontId="0" fillId="0" borderId="0" xfId="0" applyNumberFormat="1" applyFont="1" applyFill="1" applyAlignment="1">
      <alignment horizontal="left"/>
    </xf>
    <xf numFmtId="0" fontId="5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1" applyNumberFormat="1" applyFont="1" applyBorder="1">
      <alignment/>
      <protection/>
    </xf>
    <xf numFmtId="176" fontId="5" fillId="0" borderId="0" xfId="21" applyNumberFormat="1" applyFont="1" applyBorder="1">
      <alignment/>
      <protection/>
    </xf>
    <xf numFmtId="176" fontId="0" fillId="0" borderId="0" xfId="21" applyNumberFormat="1" applyFont="1" applyBorder="1">
      <alignment/>
      <protection/>
    </xf>
    <xf numFmtId="0" fontId="6" fillId="0" borderId="0" xfId="21" applyNumberFormat="1" applyFont="1" applyBorder="1" applyAlignment="1">
      <alignment horizontal="center"/>
      <protection/>
    </xf>
    <xf numFmtId="0" fontId="6" fillId="0" borderId="0" xfId="21" applyNumberFormat="1" applyFont="1" applyBorder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6" fontId="0" fillId="0" borderId="2" xfId="21" applyNumberFormat="1" applyFont="1" applyBorder="1">
      <alignment/>
      <protection/>
    </xf>
    <xf numFmtId="0" fontId="10" fillId="0" borderId="0" xfId="22" applyFont="1" applyFill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21" applyFont="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2" xfId="21" applyNumberFormat="1" applyFont="1" applyBorder="1" applyAlignment="1">
      <alignment horizontal="center"/>
      <protection/>
    </xf>
    <xf numFmtId="0" fontId="15" fillId="0" borderId="2" xfId="0" applyFont="1" applyBorder="1" applyAlignment="1">
      <alignment/>
    </xf>
    <xf numFmtId="0" fontId="6" fillId="0" borderId="2" xfId="21" applyNumberFormat="1" applyFont="1" applyBorder="1">
      <alignment/>
      <protection/>
    </xf>
    <xf numFmtId="0" fontId="12" fillId="0" borderId="0" xfId="21" applyNumberFormat="1" applyFont="1" applyBorder="1">
      <alignment/>
      <protection/>
    </xf>
    <xf numFmtId="0" fontId="19" fillId="0" borderId="0" xfId="21" applyNumberFormat="1" applyFont="1" applyBorder="1">
      <alignment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9" fillId="0" borderId="0" xfId="0" applyFont="1" applyAlignment="1">
      <alignment/>
    </xf>
    <xf numFmtId="181" fontId="5" fillId="0" borderId="0" xfId="0" applyNumberFormat="1" applyFont="1" applyFill="1" applyAlignment="1">
      <alignment horizontal="right"/>
    </xf>
    <xf numFmtId="176" fontId="16" fillId="0" borderId="7" xfId="21" applyNumberFormat="1" applyFont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7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182" fontId="0" fillId="3" borderId="0" xfId="0" applyNumberFormat="1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rmcalc_AT1005II BIAS" xfId="21"/>
    <cellStyle name="標準_comp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Required Angle(source of Inside Force) &amp; Moment for arm (AT-1501)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'AT1005II'!#REF!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v>Moment (g・mm) for arm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0713222"/>
        <c:axId val="52201271"/>
      </c:scatterChart>
      <c:valAx>
        <c:axId val="2071322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2201271"/>
        <c:crossesAt val="15"/>
        <c:crossBetween val="midCat"/>
        <c:dispUnits/>
      </c:valAx>
      <c:valAx>
        <c:axId val="52201271"/>
        <c:scaling>
          <c:orientation val="minMax"/>
          <c:max val="40"/>
          <c:min val="16"/>
        </c:scaling>
        <c:axPos val="l"/>
        <c:majorGridlines/>
        <c:minorGridlines/>
        <c:delete val="0"/>
        <c:numFmt formatCode="0_ " sourceLinked="0"/>
        <c:majorTickMark val="in"/>
        <c:minorTickMark val="none"/>
        <c:tickLblPos val="nextTo"/>
        <c:crossAx val="20713222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Inside Force vs Cancelling Force for arm at stylus 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Inside Force at VTF1g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Cancelling Force for VTF1g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'AT1005II'!#REF!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'AT1005II'!#REF!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9392"/>
        <c:axId val="444529"/>
      </c:scatterChart>
      <c:valAx>
        <c:axId val="493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4529"/>
        <c:crossesAt val="0.05"/>
        <c:crossBetween val="midCat"/>
        <c:dispUnits/>
      </c:valAx>
      <c:valAx>
        <c:axId val="444529"/>
        <c:scaling>
          <c:orientation val="minMax"/>
          <c:max val="0.15"/>
          <c:min val="0.11"/>
        </c:scaling>
        <c:axPos val="l"/>
        <c:majorGridlines/>
        <c:minorGridlines/>
        <c:delete val="0"/>
        <c:numFmt formatCode="0.00_ " sourceLinked="0"/>
        <c:majorTickMark val="in"/>
        <c:minorTickMark val="none"/>
        <c:tickLblPos val="nextTo"/>
        <c:crossAx val="49392"/>
        <c:crosses val="autoZero"/>
        <c:crossBetween val="midCat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75"/>
          <c:h val="0.973"/>
        </c:manualLayout>
      </c:layout>
      <c:scatterChart>
        <c:scatterStyle val="smooth"/>
        <c:varyColors val="0"/>
        <c:ser>
          <c:idx val="0"/>
          <c:order val="0"/>
          <c:tx>
            <c:v>IF at VTF1g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'AT1005II'!$C$36:$C$53</c:f>
              <c:numCache/>
            </c:numRef>
          </c:yVal>
          <c:smooth val="1"/>
        </c:ser>
        <c:ser>
          <c:idx val="1"/>
          <c:order val="1"/>
          <c:tx>
            <c:v>IF at VTF2g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'AT1005II'!$D$36:$D$53</c:f>
              <c:numCache/>
            </c:numRef>
          </c:yVal>
          <c:smooth val="1"/>
        </c:ser>
        <c:ser>
          <c:idx val="2"/>
          <c:order val="2"/>
          <c:tx>
            <c:v>IF at VTF3g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'AT1005II'!$E$36:$E$53</c:f>
              <c:numCache/>
            </c:numRef>
          </c:yVal>
          <c:smooth val="1"/>
        </c:ser>
        <c:ser>
          <c:idx val="3"/>
          <c:order val="3"/>
          <c:tx>
            <c:v>IFC scale 1g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'AT1005II'!$H$36:$H$53</c:f>
              <c:numCache/>
            </c:numRef>
          </c:yVal>
          <c:smooth val="1"/>
        </c:ser>
        <c:ser>
          <c:idx val="4"/>
          <c:order val="4"/>
          <c:tx>
            <c:v>IFC scale 2g(long scale &amp;light bias weight)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'AT1005II'!$I$36:$I$53</c:f>
              <c:numCache/>
            </c:numRef>
          </c:yVal>
          <c:smooth val="1"/>
        </c:ser>
        <c:ser>
          <c:idx val="5"/>
          <c:order val="5"/>
          <c:tx>
            <c:v>IFC scale 2g(short scale &amp; heavy weight)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'AT1005II'!$J$36:$J$53</c:f>
              <c:numCache/>
            </c:numRef>
          </c:yVal>
          <c:smooth val="1"/>
        </c:ser>
        <c:ser>
          <c:idx val="6"/>
          <c:order val="6"/>
          <c:tx>
            <c:v>IFC scale 3g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'AT1005II'!$A$36:$A$53</c:f>
              <c:numCache/>
            </c:numRef>
          </c:xVal>
          <c:yVal>
            <c:numRef>
              <c:f>'AT1005II'!$K$36:$K$53</c:f>
              <c:numCache/>
            </c:numRef>
          </c:yVal>
          <c:smooth val="1"/>
        </c:ser>
        <c:axId val="4000762"/>
        <c:axId val="36006859"/>
      </c:scatterChart>
      <c:valAx>
        <c:axId val="4000762"/>
        <c:scaling>
          <c:orientation val="minMax"/>
          <c:max val="146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groove radius (mm)</a:t>
                </a:r>
              </a:p>
            </c:rich>
          </c:tx>
          <c:layout>
            <c:manualLayout>
              <c:xMode val="factor"/>
              <c:yMode val="factor"/>
              <c:x val="0.006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in"/>
        <c:minorTickMark val="none"/>
        <c:tickLblPos val="nextTo"/>
        <c:crossAx val="36006859"/>
        <c:crosses val="autoZero"/>
        <c:crossBetween val="midCat"/>
        <c:dispUnits/>
        <c:majorUnit val="20"/>
        <c:minorUnit val="10"/>
      </c:valAx>
      <c:valAx>
        <c:axId val="36006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Times New Roman"/>
                    <a:ea typeface="Times New Roman"/>
                    <a:cs typeface="Times New Roman"/>
                  </a:rPr>
                  <a:t>SIDE THRUST forces at stylus tip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crossAx val="4000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9775"/>
          <c:w val="0.20675"/>
          <c:h val="0.7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14725" y="0"/>
        <a:ext cx="38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010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53</xdr:row>
      <xdr:rowOff>47625</xdr:rowOff>
    </xdr:from>
    <xdr:to>
      <xdr:col>10</xdr:col>
      <xdr:colOff>523875</xdr:colOff>
      <xdr:row>76</xdr:row>
      <xdr:rowOff>133350</xdr:rowOff>
    </xdr:to>
    <xdr:graphicFrame>
      <xdr:nvGraphicFramePr>
        <xdr:cNvPr id="3" name="Chart 4"/>
        <xdr:cNvGraphicFramePr/>
      </xdr:nvGraphicFramePr>
      <xdr:xfrm>
        <a:off x="38100" y="10363200"/>
        <a:ext cx="81438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38100</xdr:colOff>
      <xdr:row>111</xdr:row>
      <xdr:rowOff>57150</xdr:rowOff>
    </xdr:from>
    <xdr:to>
      <xdr:col>7</xdr:col>
      <xdr:colOff>114300</xdr:colOff>
      <xdr:row>129</xdr:row>
      <xdr:rowOff>171450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1421725"/>
          <a:ext cx="4791075" cy="3543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130</xdr:row>
      <xdr:rowOff>104775</xdr:rowOff>
    </xdr:from>
    <xdr:to>
      <xdr:col>8</xdr:col>
      <xdr:colOff>342900</xdr:colOff>
      <xdr:row>161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25088850"/>
          <a:ext cx="5715000" cy="581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162</xdr:row>
      <xdr:rowOff>0</xdr:rowOff>
    </xdr:from>
    <xdr:to>
      <xdr:col>8</xdr:col>
      <xdr:colOff>523875</xdr:colOff>
      <xdr:row>189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31080075"/>
          <a:ext cx="590550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</xdr:row>
      <xdr:rowOff>66675</xdr:rowOff>
    </xdr:from>
    <xdr:to>
      <xdr:col>12</xdr:col>
      <xdr:colOff>581025</xdr:colOff>
      <xdr:row>13</xdr:row>
      <xdr:rowOff>85725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10425" y="704850"/>
          <a:ext cx="2352675" cy="2057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714375</xdr:colOff>
      <xdr:row>87</xdr:row>
      <xdr:rowOff>28575</xdr:rowOff>
    </xdr:from>
    <xdr:to>
      <xdr:col>10</xdr:col>
      <xdr:colOff>676275</xdr:colOff>
      <xdr:row>110</xdr:row>
      <xdr:rowOff>114300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16821150"/>
          <a:ext cx="7620000" cy="446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 topLeftCell="A116">
      <selection activeCell="G81" sqref="G81"/>
    </sheetView>
  </sheetViews>
  <sheetFormatPr defaultColWidth="9.140625" defaultRowHeight="15"/>
  <cols>
    <col min="1" max="1" width="12.00390625" style="0" customWidth="1"/>
    <col min="2" max="2" width="14.28125" style="0" customWidth="1"/>
    <col min="3" max="3" width="12.28125" style="0" customWidth="1"/>
    <col min="4" max="4" width="12.140625" style="0" customWidth="1"/>
    <col min="5" max="5" width="7.7109375" style="0" customWidth="1"/>
    <col min="6" max="6" width="11.7109375" style="0" customWidth="1"/>
    <col min="7" max="7" width="12.57421875" style="0" customWidth="1"/>
    <col min="8" max="11" width="10.7109375" style="0" customWidth="1"/>
  </cols>
  <sheetData>
    <row r="1" ht="18.75">
      <c r="A1" s="1" t="s">
        <v>10</v>
      </c>
    </row>
    <row r="2" ht="15.75">
      <c r="A2" s="27" t="s">
        <v>64</v>
      </c>
    </row>
    <row r="3" spans="1:10" ht="15.75">
      <c r="A3" s="30" t="s">
        <v>68</v>
      </c>
      <c r="J3" s="53" t="s">
        <v>76</v>
      </c>
    </row>
    <row r="4" spans="1:5" ht="15">
      <c r="A4" s="2" t="s">
        <v>11</v>
      </c>
      <c r="C4" s="3" t="s">
        <v>12</v>
      </c>
      <c r="D4" s="4">
        <v>1</v>
      </c>
      <c r="E4" s="2" t="s">
        <v>13</v>
      </c>
    </row>
    <row r="5" spans="1:5" ht="15">
      <c r="A5" s="2" t="s">
        <v>61</v>
      </c>
      <c r="C5" s="3" t="s">
        <v>14</v>
      </c>
      <c r="D5" s="5">
        <v>0.3</v>
      </c>
      <c r="E5" s="28" t="s">
        <v>82</v>
      </c>
    </row>
    <row r="6" spans="1:7" ht="15">
      <c r="A6" s="2" t="s">
        <v>63</v>
      </c>
      <c r="C6" s="3" t="s">
        <v>15</v>
      </c>
      <c r="D6" s="2">
        <f>D4*D5</f>
        <v>0.3</v>
      </c>
      <c r="E6" s="2" t="s">
        <v>13</v>
      </c>
      <c r="F6" s="28"/>
      <c r="G6" s="28" t="s">
        <v>83</v>
      </c>
    </row>
    <row r="7" spans="1:6" ht="15">
      <c r="A7" s="6" t="s">
        <v>16</v>
      </c>
      <c r="B7" s="6"/>
      <c r="C7" s="6"/>
      <c r="D7" s="6" t="s">
        <v>17</v>
      </c>
      <c r="E7" s="7">
        <v>240</v>
      </c>
      <c r="F7" t="s">
        <v>18</v>
      </c>
    </row>
    <row r="8" spans="1:6" ht="15">
      <c r="A8" s="6" t="s">
        <v>19</v>
      </c>
      <c r="B8" s="6"/>
      <c r="C8" s="6"/>
      <c r="D8" s="6" t="s">
        <v>20</v>
      </c>
      <c r="E8" s="7">
        <v>21.5</v>
      </c>
      <c r="F8" t="s">
        <v>21</v>
      </c>
    </row>
    <row r="9" spans="1:6" ht="15">
      <c r="A9" t="s">
        <v>22</v>
      </c>
      <c r="B9" s="6"/>
      <c r="C9" s="6"/>
      <c r="D9" t="s">
        <v>23</v>
      </c>
      <c r="E9" s="8">
        <v>23.8</v>
      </c>
      <c r="F9" t="s">
        <v>21</v>
      </c>
    </row>
    <row r="10" spans="1:6" ht="15.75" thickBot="1">
      <c r="A10" s="6" t="s">
        <v>24</v>
      </c>
      <c r="B10" s="6"/>
      <c r="C10" s="6"/>
      <c r="D10" t="s">
        <v>23</v>
      </c>
      <c r="E10" s="54">
        <f>$D$6*SIN(E9*PI()/180)</f>
        <v>0.121063588905717</v>
      </c>
      <c r="F10" t="s">
        <v>13</v>
      </c>
    </row>
    <row r="11" spans="1:5" ht="15.75" thickBot="1">
      <c r="A11" s="9" t="s">
        <v>25</v>
      </c>
      <c r="B11" s="6"/>
      <c r="C11" s="47">
        <v>2.2</v>
      </c>
      <c r="D11" s="47">
        <v>4</v>
      </c>
      <c r="E11" s="10" t="s">
        <v>13</v>
      </c>
    </row>
    <row r="12" ht="19.5">
      <c r="B12" s="46" t="s">
        <v>73</v>
      </c>
    </row>
    <row r="13" ht="19.5">
      <c r="B13" s="48" t="s">
        <v>84</v>
      </c>
    </row>
    <row r="14" spans="2:6" ht="15">
      <c r="B14" s="32" t="s">
        <v>75</v>
      </c>
      <c r="F14" s="9"/>
    </row>
    <row r="15" spans="2:6" ht="15">
      <c r="B15" s="32" t="s">
        <v>74</v>
      </c>
      <c r="F15" s="9"/>
    </row>
    <row r="16" spans="2:6" ht="15">
      <c r="B16" s="32" t="s">
        <v>77</v>
      </c>
      <c r="F16" s="9"/>
    </row>
    <row r="17" spans="2:6" ht="15">
      <c r="B17" s="32" t="s">
        <v>78</v>
      </c>
      <c r="F17" s="9"/>
    </row>
    <row r="18" spans="2:6" ht="15">
      <c r="B18" s="33" t="s">
        <v>69</v>
      </c>
      <c r="F18" s="9"/>
    </row>
    <row r="19" spans="1:6" ht="15">
      <c r="A19" s="6"/>
      <c r="B19" t="s">
        <v>65</v>
      </c>
      <c r="F19" s="9"/>
    </row>
    <row r="20" ht="15">
      <c r="B20" t="s">
        <v>26</v>
      </c>
    </row>
    <row r="21" spans="1:8" ht="15">
      <c r="A21" s="11"/>
      <c r="B21" s="12" t="s">
        <v>72</v>
      </c>
      <c r="D21" s="12"/>
      <c r="E21" s="12"/>
      <c r="F21" s="12"/>
      <c r="G21" s="12"/>
      <c r="H21" s="31"/>
    </row>
    <row r="22" spans="1:8" ht="15" customHeight="1">
      <c r="A22" s="13" t="s">
        <v>27</v>
      </c>
      <c r="B22" t="s">
        <v>71</v>
      </c>
      <c r="C22" s="12" t="s">
        <v>28</v>
      </c>
      <c r="D22" s="14"/>
      <c r="E22" s="13"/>
      <c r="F22" s="14"/>
      <c r="G22" s="14"/>
      <c r="H22" s="36"/>
    </row>
    <row r="23" spans="1:11" ht="15" customHeight="1">
      <c r="A23" s="15">
        <v>1</v>
      </c>
      <c r="B23" s="34">
        <v>22</v>
      </c>
      <c r="C23" s="17">
        <f>$C$11*B23</f>
        <v>48.400000000000006</v>
      </c>
      <c r="D23" s="17"/>
      <c r="E23" s="18"/>
      <c r="F23" s="18"/>
      <c r="G23" s="18"/>
      <c r="H23" s="52"/>
      <c r="I23" s="57" t="s">
        <v>80</v>
      </c>
      <c r="J23" s="58"/>
      <c r="K23" s="51"/>
    </row>
    <row r="24" spans="1:11" ht="15">
      <c r="A24" s="15">
        <v>1.5</v>
      </c>
      <c r="B24" s="35">
        <v>25.5</v>
      </c>
      <c r="C24" s="17">
        <f>$C$11*B24</f>
        <v>56.1</v>
      </c>
      <c r="D24" s="17"/>
      <c r="E24" s="29"/>
      <c r="F24" s="19"/>
      <c r="G24" s="19"/>
      <c r="H24" s="37"/>
      <c r="I24" s="59"/>
      <c r="J24" s="58"/>
      <c r="K24" s="51"/>
    </row>
    <row r="25" spans="1:11" ht="15">
      <c r="A25" s="39">
        <v>2</v>
      </c>
      <c r="B25" s="40">
        <v>29</v>
      </c>
      <c r="C25" s="41">
        <f>$C$11*B25</f>
        <v>63.800000000000004</v>
      </c>
      <c r="D25" s="41"/>
      <c r="E25" s="19"/>
      <c r="F25" s="55" t="s">
        <v>70</v>
      </c>
      <c r="G25" s="56"/>
      <c r="H25" s="37"/>
      <c r="I25" s="59"/>
      <c r="J25" s="58"/>
      <c r="K25" s="51"/>
    </row>
    <row r="26" spans="1:13" ht="15">
      <c r="A26" s="20">
        <v>2</v>
      </c>
      <c r="B26" s="34">
        <v>22</v>
      </c>
      <c r="C26" s="21"/>
      <c r="D26" s="42">
        <f>$D$11*B26</f>
        <v>88</v>
      </c>
      <c r="E26" s="29"/>
      <c r="F26" s="55"/>
      <c r="G26" s="56"/>
      <c r="H26" s="37"/>
      <c r="I26" s="59"/>
      <c r="J26" s="58"/>
      <c r="K26" s="51"/>
      <c r="L26" s="51"/>
      <c r="M26" s="51"/>
    </row>
    <row r="27" spans="1:13" ht="15">
      <c r="A27" s="15">
        <v>2.5</v>
      </c>
      <c r="B27" s="35">
        <v>25.5</v>
      </c>
      <c r="C27" s="22"/>
      <c r="D27" s="43">
        <f>$D$11*B27</f>
        <v>102</v>
      </c>
      <c r="E27" s="19"/>
      <c r="F27" s="19"/>
      <c r="G27" s="19"/>
      <c r="H27" s="37"/>
      <c r="I27" s="59"/>
      <c r="J27" s="58"/>
      <c r="K27" s="51"/>
      <c r="L27" s="51"/>
      <c r="M27" s="51"/>
    </row>
    <row r="28" spans="1:13" ht="15">
      <c r="A28" s="15">
        <v>3</v>
      </c>
      <c r="B28" s="34">
        <v>29</v>
      </c>
      <c r="C28" s="22"/>
      <c r="D28" s="43">
        <f>$D$11*B28</f>
        <v>116</v>
      </c>
      <c r="E28" s="19"/>
      <c r="F28" s="19"/>
      <c r="G28" s="19"/>
      <c r="H28" s="38"/>
      <c r="I28" s="59"/>
      <c r="J28" s="58"/>
      <c r="K28" s="51"/>
      <c r="L28" s="51"/>
      <c r="M28" s="51"/>
    </row>
    <row r="29" spans="1:12" ht="15.75" thickBot="1">
      <c r="A29" s="15"/>
      <c r="B29" s="34"/>
      <c r="C29" s="22"/>
      <c r="D29" s="43"/>
      <c r="E29" s="19"/>
      <c r="F29" s="19"/>
      <c r="G29" s="19"/>
      <c r="H29" s="16"/>
      <c r="I29" s="44"/>
      <c r="J29" s="45"/>
      <c r="K29" s="45"/>
      <c r="L29" s="45"/>
    </row>
    <row r="30" spans="1:7" ht="15.75" thickBot="1">
      <c r="A30" s="9" t="s">
        <v>29</v>
      </c>
      <c r="F30" s="47">
        <v>15</v>
      </c>
      <c r="G30" t="s">
        <v>30</v>
      </c>
    </row>
    <row r="31" spans="1:8" ht="15">
      <c r="A31" s="9" t="s">
        <v>31</v>
      </c>
      <c r="H31" s="9" t="s">
        <v>32</v>
      </c>
    </row>
    <row r="32" spans="2:11" ht="15">
      <c r="B32" t="s">
        <v>33</v>
      </c>
      <c r="C32" t="s">
        <v>34</v>
      </c>
      <c r="D32" t="s">
        <v>0</v>
      </c>
      <c r="E32" t="s">
        <v>1</v>
      </c>
      <c r="H32" t="s">
        <v>35</v>
      </c>
      <c r="I32" t="s">
        <v>2</v>
      </c>
      <c r="J32" t="s">
        <v>36</v>
      </c>
      <c r="K32" t="s">
        <v>37</v>
      </c>
    </row>
    <row r="33" spans="2:10" ht="15">
      <c r="B33" t="s">
        <v>38</v>
      </c>
      <c r="C33" t="s">
        <v>3</v>
      </c>
      <c r="F33" t="s">
        <v>39</v>
      </c>
      <c r="G33" s="19" t="s">
        <v>40</v>
      </c>
      <c r="H33" t="s">
        <v>66</v>
      </c>
      <c r="J33" t="s">
        <v>67</v>
      </c>
    </row>
    <row r="34" spans="1:7" ht="15">
      <c r="A34" t="s">
        <v>4</v>
      </c>
      <c r="B34" t="s">
        <v>5</v>
      </c>
      <c r="C34" t="s">
        <v>6</v>
      </c>
      <c r="F34" s="23" t="s">
        <v>7</v>
      </c>
      <c r="G34" s="12" t="s">
        <v>41</v>
      </c>
    </row>
    <row r="35" spans="3:7" ht="15">
      <c r="C35" t="s">
        <v>8</v>
      </c>
      <c r="F35" t="s">
        <v>9</v>
      </c>
      <c r="G35" s="16" t="s">
        <v>9</v>
      </c>
    </row>
    <row r="36" spans="1:11" ht="15">
      <c r="A36">
        <v>145</v>
      </c>
      <c r="B36" s="24">
        <f aca="true" t="shared" si="0" ref="B36:B53">ASIN(A36/2/240+240/A36*(15/240-0.5*(15/240)^2))*180/PI()</f>
        <v>23.721969607035298</v>
      </c>
      <c r="C36" s="24">
        <f aca="true" t="shared" si="1" ref="C36:C53">$D$6*SIN(B36*PI()/180)</f>
        <v>0.12068965517241381</v>
      </c>
      <c r="D36" s="24">
        <f aca="true" t="shared" si="2" ref="D36:D53">C36*2</f>
        <v>0.24137931034482762</v>
      </c>
      <c r="E36" s="24">
        <f aca="true" t="shared" si="3" ref="E36:E53">C36*3</f>
        <v>0.36206896551724144</v>
      </c>
      <c r="F36" s="24">
        <f aca="true" t="shared" si="4" ref="F36:F53">ACOS((240^2+225^2-A36^2)/2/240/225)*180/PI()</f>
        <v>36.15660397926244</v>
      </c>
      <c r="G36" s="25">
        <f aca="true" t="shared" si="5" ref="G36:G53">$F$36-F36+$F$30</f>
        <v>15</v>
      </c>
      <c r="H36" s="24">
        <f aca="true" t="shared" si="6" ref="H36:H53">COS(G36*PI()/180)*$C$23/240</f>
        <v>0.19479504163496214</v>
      </c>
      <c r="I36" s="24">
        <f aca="true" t="shared" si="7" ref="I36:I53">COS(G36*PI()/180)*$C$25/240</f>
        <v>0.25677528215517736</v>
      </c>
      <c r="J36" s="24">
        <f aca="true" t="shared" si="8" ref="J36:J53">COS(G36*PI()/180)*$D$26/240</f>
        <v>0.35417280297265835</v>
      </c>
      <c r="K36" s="24">
        <f aca="true" t="shared" si="9" ref="K36:K53">COS(G36*PI()/180)*$D$28/240</f>
        <v>0.4668641493730497</v>
      </c>
    </row>
    <row r="37" spans="1:11" ht="15">
      <c r="A37">
        <v>140</v>
      </c>
      <c r="B37" s="24">
        <f t="shared" si="0"/>
        <v>23.29474785823621</v>
      </c>
      <c r="C37" s="24">
        <f t="shared" si="1"/>
        <v>0.11863839285714285</v>
      </c>
      <c r="D37" s="24">
        <f t="shared" si="2"/>
        <v>0.2372767857142857</v>
      </c>
      <c r="E37" s="24">
        <f t="shared" si="3"/>
        <v>0.35591517857142857</v>
      </c>
      <c r="F37" s="24">
        <f t="shared" si="4"/>
        <v>34.85491311291921</v>
      </c>
      <c r="G37" s="24">
        <f t="shared" si="5"/>
        <v>16.30169086634323</v>
      </c>
      <c r="H37" s="24">
        <f t="shared" si="6"/>
        <v>0.19355906343126889</v>
      </c>
      <c r="I37" s="24">
        <f t="shared" si="7"/>
        <v>0.2551460381593999</v>
      </c>
      <c r="J37" s="24">
        <f t="shared" si="8"/>
        <v>0.35192556987503437</v>
      </c>
      <c r="K37" s="24">
        <f t="shared" si="9"/>
        <v>0.46390188756254525</v>
      </c>
    </row>
    <row r="38" spans="1:11" ht="15">
      <c r="A38">
        <v>135</v>
      </c>
      <c r="B38" s="24">
        <f t="shared" si="0"/>
        <v>22.88538047615857</v>
      </c>
      <c r="C38" s="24">
        <f t="shared" si="1"/>
        <v>0.11666666666666667</v>
      </c>
      <c r="D38" s="24">
        <f t="shared" si="2"/>
        <v>0.23333333333333334</v>
      </c>
      <c r="E38" s="24">
        <f t="shared" si="3"/>
        <v>0.35</v>
      </c>
      <c r="F38" s="24">
        <f t="shared" si="4"/>
        <v>33.55730976192071</v>
      </c>
      <c r="G38" s="24">
        <f t="shared" si="5"/>
        <v>17.59929421734173</v>
      </c>
      <c r="H38" s="24">
        <f t="shared" si="6"/>
        <v>0.19222753579720775</v>
      </c>
      <c r="I38" s="24">
        <f t="shared" si="7"/>
        <v>0.25339084264177386</v>
      </c>
      <c r="J38" s="24">
        <f t="shared" si="8"/>
        <v>0.3495046105403777</v>
      </c>
      <c r="K38" s="24">
        <f t="shared" si="9"/>
        <v>0.46071062298504334</v>
      </c>
    </row>
    <row r="39" spans="1:11" ht="15">
      <c r="A39">
        <v>130</v>
      </c>
      <c r="B39" s="24">
        <f t="shared" si="0"/>
        <v>22.495581216126066</v>
      </c>
      <c r="C39" s="24">
        <f t="shared" si="1"/>
        <v>0.11478365384615383</v>
      </c>
      <c r="D39" s="24">
        <f t="shared" si="2"/>
        <v>0.22956730769230765</v>
      </c>
      <c r="E39" s="24">
        <f t="shared" si="3"/>
        <v>0.34435096153846145</v>
      </c>
      <c r="F39" s="24">
        <f t="shared" si="4"/>
        <v>32.26352322888422</v>
      </c>
      <c r="G39" s="24">
        <f t="shared" si="5"/>
        <v>18.893080750378225</v>
      </c>
      <c r="H39" s="24">
        <f t="shared" si="6"/>
        <v>0.19080176799376689</v>
      </c>
      <c r="I39" s="24">
        <f t="shared" si="7"/>
        <v>0.25151142144632904</v>
      </c>
      <c r="J39" s="24">
        <f t="shared" si="8"/>
        <v>0.3469123054432125</v>
      </c>
      <c r="K39" s="24">
        <f t="shared" si="9"/>
        <v>0.4572934935387801</v>
      </c>
    </row>
    <row r="40" spans="1:11" ht="15">
      <c r="A40">
        <v>125</v>
      </c>
      <c r="B40" s="24">
        <f t="shared" si="0"/>
        <v>22.12736052924397</v>
      </c>
      <c r="C40" s="24">
        <f t="shared" si="1"/>
        <v>0.113</v>
      </c>
      <c r="D40" s="24">
        <f t="shared" si="2"/>
        <v>0.226</v>
      </c>
      <c r="E40" s="24">
        <f t="shared" si="3"/>
        <v>0.339</v>
      </c>
      <c r="F40" s="24">
        <f t="shared" si="4"/>
        <v>30.97327878646417</v>
      </c>
      <c r="G40" s="24">
        <f t="shared" si="5"/>
        <v>20.18332519279827</v>
      </c>
      <c r="H40" s="24">
        <f t="shared" si="6"/>
        <v>0.18928301750831342</v>
      </c>
      <c r="I40" s="24">
        <f t="shared" si="7"/>
        <v>0.24950943217004948</v>
      </c>
      <c r="J40" s="24">
        <f t="shared" si="8"/>
        <v>0.3441509409242062</v>
      </c>
      <c r="K40" s="24">
        <f t="shared" si="9"/>
        <v>0.45365351303645357</v>
      </c>
    </row>
    <row r="41" spans="1:11" ht="15">
      <c r="A41">
        <v>120</v>
      </c>
      <c r="B41" s="24">
        <f t="shared" si="0"/>
        <v>21.783087497887692</v>
      </c>
      <c r="C41" s="24">
        <f t="shared" si="1"/>
        <v>0.11132812500000001</v>
      </c>
      <c r="D41" s="24">
        <f t="shared" si="2"/>
        <v>0.22265625000000003</v>
      </c>
      <c r="E41" s="24">
        <f t="shared" si="3"/>
        <v>0.33398437500000006</v>
      </c>
      <c r="F41" s="24">
        <f t="shared" si="4"/>
        <v>29.686295231372277</v>
      </c>
      <c r="G41" s="24">
        <f t="shared" si="5"/>
        <v>21.470308747890165</v>
      </c>
      <c r="H41" s="24">
        <f t="shared" si="6"/>
        <v>0.18767248581667167</v>
      </c>
      <c r="I41" s="24">
        <f t="shared" si="7"/>
        <v>0.24738645857652172</v>
      </c>
      <c r="J41" s="24">
        <f t="shared" si="8"/>
        <v>0.34122270148485756</v>
      </c>
      <c r="K41" s="24">
        <f t="shared" si="9"/>
        <v>0.44979356104822127</v>
      </c>
    </row>
    <row r="42" spans="1:11" ht="15">
      <c r="A42">
        <v>115</v>
      </c>
      <c r="B42" s="24">
        <f t="shared" si="0"/>
        <v>21.46556827641572</v>
      </c>
      <c r="C42" s="24">
        <f t="shared" si="1"/>
        <v>0.10978260869565218</v>
      </c>
      <c r="D42" s="24">
        <f t="shared" si="2"/>
        <v>0.21956521739130436</v>
      </c>
      <c r="E42" s="24">
        <f t="shared" si="3"/>
        <v>0.32934782608695656</v>
      </c>
      <c r="F42" s="24">
        <f t="shared" si="4"/>
        <v>28.402281901420835</v>
      </c>
      <c r="G42" s="24">
        <f t="shared" si="5"/>
        <v>22.754322077841607</v>
      </c>
      <c r="H42" s="24">
        <f t="shared" si="6"/>
        <v>0.18597131253675592</v>
      </c>
      <c r="I42" s="24">
        <f t="shared" si="7"/>
        <v>0.24514400288936006</v>
      </c>
      <c r="J42" s="24">
        <f t="shared" si="8"/>
        <v>0.33812965915773796</v>
      </c>
      <c r="K42" s="24">
        <f t="shared" si="9"/>
        <v>0.44571636888974553</v>
      </c>
    </row>
    <row r="43" spans="1:11" ht="15">
      <c r="A43">
        <v>110</v>
      </c>
      <c r="B43" s="24">
        <f t="shared" si="0"/>
        <v>21.178146400604508</v>
      </c>
      <c r="C43" s="24">
        <f t="shared" si="1"/>
        <v>0.10838068181818179</v>
      </c>
      <c r="D43" s="24">
        <f t="shared" si="2"/>
        <v>0.21676136363636359</v>
      </c>
      <c r="E43" s="24">
        <f t="shared" si="3"/>
        <v>0.3251420454545454</v>
      </c>
      <c r="F43" s="24">
        <f t="shared" si="4"/>
        <v>27.120934970403717</v>
      </c>
      <c r="G43" s="24">
        <f t="shared" si="5"/>
        <v>24.035669008858726</v>
      </c>
      <c r="H43" s="24">
        <f t="shared" si="6"/>
        <v>0.1841805674770077</v>
      </c>
      <c r="I43" s="24">
        <f t="shared" si="7"/>
        <v>0.24278347531060104</v>
      </c>
      <c r="J43" s="24">
        <f t="shared" si="8"/>
        <v>0.33487375904910494</v>
      </c>
      <c r="K43" s="24">
        <f t="shared" si="9"/>
        <v>0.44142450056472915</v>
      </c>
    </row>
    <row r="44" spans="1:11" ht="15">
      <c r="A44">
        <v>105</v>
      </c>
      <c r="B44" s="24">
        <f t="shared" si="0"/>
        <v>20.92483242763831</v>
      </c>
      <c r="C44" s="24">
        <f t="shared" si="1"/>
        <v>0.1071428571428571</v>
      </c>
      <c r="D44" s="24">
        <f t="shared" si="2"/>
        <v>0.2142857142857142</v>
      </c>
      <c r="E44" s="24">
        <f t="shared" si="3"/>
        <v>0.3214285714285713</v>
      </c>
      <c r="F44" s="24">
        <f t="shared" si="4"/>
        <v>25.841932763167126</v>
      </c>
      <c r="G44" s="24">
        <f t="shared" si="5"/>
        <v>25.314671216095316</v>
      </c>
      <c r="H44" s="24">
        <f t="shared" si="6"/>
        <v>0.18230123988318558</v>
      </c>
      <c r="I44" s="24">
        <f t="shared" si="7"/>
        <v>0.24030617984601735</v>
      </c>
      <c r="J44" s="24">
        <f t="shared" si="8"/>
        <v>0.33145679978761006</v>
      </c>
      <c r="K44" s="24">
        <f t="shared" si="9"/>
        <v>0.4369203269927588</v>
      </c>
    </row>
    <row r="45" spans="1:11" ht="15">
      <c r="A45">
        <v>100</v>
      </c>
      <c r="B45" s="24">
        <f t="shared" si="0"/>
        <v>20.710473441366325</v>
      </c>
      <c r="C45" s="24">
        <f t="shared" si="1"/>
        <v>0.10609375</v>
      </c>
      <c r="D45" s="24">
        <f t="shared" si="2"/>
        <v>0.2121875</v>
      </c>
      <c r="E45" s="24">
        <f t="shared" si="3"/>
        <v>0.31828125</v>
      </c>
      <c r="F45" s="24">
        <f t="shared" si="4"/>
        <v>24.564929726536153</v>
      </c>
      <c r="G45" s="24">
        <f t="shared" si="5"/>
        <v>26.59167425272629</v>
      </c>
      <c r="H45" s="24">
        <f t="shared" si="6"/>
        <v>0.1803342238935842</v>
      </c>
      <c r="I45" s="24">
        <f t="shared" si="7"/>
        <v>0.23771329513245185</v>
      </c>
      <c r="J45" s="24">
        <f t="shared" si="8"/>
        <v>0.32788040707924393</v>
      </c>
      <c r="K45" s="24">
        <f t="shared" si="9"/>
        <v>0.4322059911499124</v>
      </c>
    </row>
    <row r="46" spans="1:11" ht="15">
      <c r="A46">
        <v>95</v>
      </c>
      <c r="B46" s="24">
        <f t="shared" si="0"/>
        <v>20.54097753754728</v>
      </c>
      <c r="C46" s="24">
        <f t="shared" si="1"/>
        <v>0.10526315789473684</v>
      </c>
      <c r="D46" s="24">
        <f t="shared" si="2"/>
        <v>0.21052631578947367</v>
      </c>
      <c r="E46" s="24">
        <f t="shared" si="3"/>
        <v>0.3157894736842105</v>
      </c>
      <c r="F46" s="24">
        <f t="shared" si="4"/>
        <v>23.28954853185385</v>
      </c>
      <c r="G46" s="24">
        <f t="shared" si="5"/>
        <v>27.867055447408593</v>
      </c>
      <c r="H46" s="24">
        <f t="shared" si="6"/>
        <v>0.17828029877340443</v>
      </c>
      <c r="I46" s="24">
        <f t="shared" si="7"/>
        <v>0.235005848383124</v>
      </c>
      <c r="J46" s="24">
        <f t="shared" si="8"/>
        <v>0.3241459977698262</v>
      </c>
      <c r="K46" s="24">
        <f t="shared" si="9"/>
        <v>0.42728336069658907</v>
      </c>
    </row>
    <row r="47" spans="1:11" ht="15">
      <c r="A47">
        <v>90</v>
      </c>
      <c r="B47" s="24">
        <f t="shared" si="0"/>
        <v>20.423615363810946</v>
      </c>
      <c r="C47" s="24">
        <f t="shared" si="1"/>
        <v>0.10468749999999999</v>
      </c>
      <c r="D47" s="24">
        <f t="shared" si="2"/>
        <v>0.20937499999999998</v>
      </c>
      <c r="E47" s="24">
        <f t="shared" si="3"/>
        <v>0.31406249999999997</v>
      </c>
      <c r="F47" s="24">
        <f t="shared" si="4"/>
        <v>22.01536954039684</v>
      </c>
      <c r="G47" s="24">
        <f t="shared" si="5"/>
        <v>29.141234438865602</v>
      </c>
      <c r="H47" s="24">
        <f t="shared" si="6"/>
        <v>0.17614010182772952</v>
      </c>
      <c r="I47" s="24">
        <f t="shared" si="7"/>
        <v>0.2321846796820071</v>
      </c>
      <c r="J47" s="24">
        <f t="shared" si="8"/>
        <v>0.32025473059587184</v>
      </c>
      <c r="K47" s="24">
        <f t="shared" si="9"/>
        <v>0.42215396305819464</v>
      </c>
    </row>
    <row r="48" spans="1:11" ht="15">
      <c r="A48">
        <v>85</v>
      </c>
      <c r="B48" s="24">
        <f t="shared" si="0"/>
        <v>20.367431595416765</v>
      </c>
      <c r="C48" s="24">
        <f t="shared" si="1"/>
        <v>0.10441176470588232</v>
      </c>
      <c r="D48" s="24">
        <f t="shared" si="2"/>
        <v>0.20882352941176463</v>
      </c>
      <c r="E48" s="24">
        <f t="shared" si="3"/>
        <v>0.31323529411764695</v>
      </c>
      <c r="F48" s="24">
        <f t="shared" si="4"/>
        <v>20.741916480734584</v>
      </c>
      <c r="G48" s="24">
        <f t="shared" si="5"/>
        <v>30.414687498527858</v>
      </c>
      <c r="H48" s="24">
        <f t="shared" si="6"/>
        <v>0.17391409084368617</v>
      </c>
      <c r="I48" s="24">
        <f t="shared" si="7"/>
        <v>0.22925039247576812</v>
      </c>
      <c r="J48" s="24">
        <f t="shared" si="8"/>
        <v>0.31620743789761113</v>
      </c>
      <c r="K48" s="24">
        <f t="shared" si="9"/>
        <v>0.4168188954104874</v>
      </c>
    </row>
    <row r="49" spans="1:11" ht="15">
      <c r="A49">
        <v>80</v>
      </c>
      <c r="B49" s="24">
        <f t="shared" si="0"/>
        <v>20.38381641243117</v>
      </c>
      <c r="C49" s="24">
        <f t="shared" si="1"/>
        <v>0.10449218749999999</v>
      </c>
      <c r="D49" s="24">
        <f t="shared" si="2"/>
        <v>0.20898437499999997</v>
      </c>
      <c r="E49" s="24">
        <f t="shared" si="3"/>
        <v>0.31347656249999994</v>
      </c>
      <c r="F49" s="24">
        <f t="shared" si="4"/>
        <v>19.46863657463121</v>
      </c>
      <c r="G49" s="24">
        <f t="shared" si="5"/>
        <v>31.687967404631234</v>
      </c>
      <c r="H49" s="24">
        <f t="shared" si="6"/>
        <v>0.17160249123199292</v>
      </c>
      <c r="I49" s="24">
        <f t="shared" si="7"/>
        <v>0.22620328389671793</v>
      </c>
      <c r="J49" s="24">
        <f t="shared" si="8"/>
        <v>0.31200452951271435</v>
      </c>
      <c r="K49" s="24">
        <f t="shared" si="9"/>
        <v>0.41127869799403255</v>
      </c>
    </row>
    <row r="50" spans="1:11" ht="15">
      <c r="A50">
        <v>75</v>
      </c>
      <c r="B50" s="24">
        <f t="shared" si="0"/>
        <v>20.487315114722662</v>
      </c>
      <c r="C50" s="24">
        <f t="shared" si="1"/>
        <v>0.105</v>
      </c>
      <c r="D50" s="24">
        <f t="shared" si="2"/>
        <v>0.21</v>
      </c>
      <c r="E50" s="24">
        <f t="shared" si="3"/>
        <v>0.315</v>
      </c>
      <c r="F50" s="24">
        <f t="shared" si="4"/>
        <v>18.194872338766785</v>
      </c>
      <c r="G50" s="24">
        <f t="shared" si="5"/>
        <v>32.96173164049566</v>
      </c>
      <c r="H50" s="24">
        <f t="shared" si="6"/>
        <v>0.16920522026933268</v>
      </c>
      <c r="I50" s="24">
        <f t="shared" si="7"/>
        <v>0.22304324490048397</v>
      </c>
      <c r="J50" s="24">
        <f t="shared" si="8"/>
        <v>0.30764585503515024</v>
      </c>
      <c r="K50" s="24">
        <f t="shared" si="9"/>
        <v>0.4055331725463345</v>
      </c>
    </row>
    <row r="51" spans="1:11" ht="15">
      <c r="A51">
        <v>70</v>
      </c>
      <c r="B51" s="24">
        <f t="shared" si="0"/>
        <v>20.696801278269554</v>
      </c>
      <c r="C51" s="24">
        <f t="shared" si="1"/>
        <v>0.10602678571428571</v>
      </c>
      <c r="D51" s="24">
        <f t="shared" si="2"/>
        <v>0.21205357142857142</v>
      </c>
      <c r="E51" s="24">
        <f t="shared" si="3"/>
        <v>0.31808035714285715</v>
      </c>
      <c r="F51" s="24">
        <f t="shared" si="4"/>
        <v>16.919820572544044</v>
      </c>
      <c r="G51" s="24">
        <f t="shared" si="5"/>
        <v>34.2367834067184</v>
      </c>
      <c r="H51" s="24">
        <f t="shared" si="6"/>
        <v>0.16672177613332106</v>
      </c>
      <c r="I51" s="24">
        <f t="shared" si="7"/>
        <v>0.21976961399392322</v>
      </c>
      <c r="J51" s="24">
        <f t="shared" si="8"/>
        <v>0.30313050206058373</v>
      </c>
      <c r="K51" s="24">
        <f t="shared" si="9"/>
        <v>0.39958111635258764</v>
      </c>
    </row>
    <row r="52" spans="1:11" ht="15">
      <c r="A52">
        <v>65</v>
      </c>
      <c r="B52" s="24">
        <f t="shared" si="0"/>
        <v>21.03722125603684</v>
      </c>
      <c r="C52" s="24">
        <f t="shared" si="1"/>
        <v>0.10769230769230767</v>
      </c>
      <c r="D52" s="24">
        <f t="shared" si="2"/>
        <v>0.21538461538461534</v>
      </c>
      <c r="E52" s="24">
        <f t="shared" si="3"/>
        <v>0.32307692307692304</v>
      </c>
      <c r="F52" s="24">
        <f t="shared" si="4"/>
        <v>15.64247101299929</v>
      </c>
      <c r="G52" s="24">
        <f t="shared" si="5"/>
        <v>35.514132966263155</v>
      </c>
      <c r="H52" s="24">
        <f t="shared" si="6"/>
        <v>0.1641510711132192</v>
      </c>
      <c r="I52" s="24">
        <f t="shared" si="7"/>
        <v>0.21638095737651622</v>
      </c>
      <c r="J52" s="24">
        <f t="shared" si="8"/>
        <v>0.2984564929331258</v>
      </c>
      <c r="K52" s="24">
        <f t="shared" si="9"/>
        <v>0.3934199225027567</v>
      </c>
    </row>
    <row r="53" spans="1:11" ht="15">
      <c r="A53">
        <v>60</v>
      </c>
      <c r="B53" s="24">
        <f t="shared" si="0"/>
        <v>21.542267344374846</v>
      </c>
      <c r="C53" s="24">
        <f t="shared" si="1"/>
        <v>0.11015625000000001</v>
      </c>
      <c r="D53" s="24">
        <f t="shared" si="2"/>
        <v>0.22031250000000002</v>
      </c>
      <c r="E53" s="24">
        <f t="shared" si="3"/>
        <v>0.33046875000000003</v>
      </c>
      <c r="F53" s="24">
        <f t="shared" si="4"/>
        <v>14.361511562916556</v>
      </c>
      <c r="G53" s="24">
        <f t="shared" si="5"/>
        <v>36.79509241634589</v>
      </c>
      <c r="H53" s="24">
        <f t="shared" si="6"/>
        <v>0.1614911730891312</v>
      </c>
      <c r="I53" s="24">
        <f t="shared" si="7"/>
        <v>0.21287472816294564</v>
      </c>
      <c r="J53" s="24">
        <f t="shared" si="8"/>
        <v>0.2936203147075112</v>
      </c>
      <c r="K53" s="24">
        <f t="shared" si="9"/>
        <v>0.3870449602962648</v>
      </c>
    </row>
    <row r="78" spans="1:2" ht="15">
      <c r="A78" s="9" t="s">
        <v>42</v>
      </c>
      <c r="B78" t="s">
        <v>85</v>
      </c>
    </row>
    <row r="79" ht="15">
      <c r="B79" t="s">
        <v>62</v>
      </c>
    </row>
    <row r="80" spans="2:6" ht="15">
      <c r="B80" t="s">
        <v>43</v>
      </c>
      <c r="C80" s="26">
        <v>21.5</v>
      </c>
      <c r="D80" t="s">
        <v>21</v>
      </c>
      <c r="E80" t="s">
        <v>44</v>
      </c>
      <c r="F80" s="60">
        <f>SIN(C80*PI()/180)</f>
        <v>0.36650122672429725</v>
      </c>
    </row>
    <row r="81" spans="2:6" ht="15">
      <c r="B81" s="6" t="s">
        <v>79</v>
      </c>
      <c r="C81" s="49"/>
      <c r="D81" s="50"/>
      <c r="E81" s="50"/>
      <c r="F81" s="50"/>
    </row>
    <row r="82" ht="15">
      <c r="B82" t="s">
        <v>45</v>
      </c>
    </row>
    <row r="83" ht="15">
      <c r="B83" t="s">
        <v>46</v>
      </c>
    </row>
    <row r="84" ht="15">
      <c r="B84" t="s">
        <v>47</v>
      </c>
    </row>
    <row r="85" ht="15">
      <c r="B85" t="s">
        <v>48</v>
      </c>
    </row>
    <row r="86" ht="15">
      <c r="B86" t="s">
        <v>49</v>
      </c>
    </row>
    <row r="87" ht="15">
      <c r="B87" t="s">
        <v>50</v>
      </c>
    </row>
    <row r="191" ht="15">
      <c r="B191" t="s">
        <v>56</v>
      </c>
    </row>
    <row r="192" ht="15">
      <c r="C192" t="s">
        <v>59</v>
      </c>
    </row>
    <row r="193" ht="15">
      <c r="C193" t="s">
        <v>58</v>
      </c>
    </row>
    <row r="194" ht="15">
      <c r="C194" t="s">
        <v>57</v>
      </c>
    </row>
    <row r="195" ht="15">
      <c r="C195" t="s">
        <v>60</v>
      </c>
    </row>
    <row r="196" ht="15">
      <c r="B196" t="s">
        <v>81</v>
      </c>
    </row>
    <row r="197" ht="15">
      <c r="C197" t="s">
        <v>54</v>
      </c>
    </row>
    <row r="198" ht="15">
      <c r="C198" t="s">
        <v>51</v>
      </c>
    </row>
    <row r="199" ht="15">
      <c r="C199" t="s">
        <v>52</v>
      </c>
    </row>
    <row r="200" ht="15">
      <c r="C200" t="s">
        <v>53</v>
      </c>
    </row>
    <row r="201" ht="15">
      <c r="C201" t="s">
        <v>55</v>
      </c>
    </row>
  </sheetData>
  <mergeCells count="2">
    <mergeCell ref="F25:G26"/>
    <mergeCell ref="I23:J28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2006-06-30T06:21:35Z</dcterms:created>
  <dcterms:modified xsi:type="dcterms:W3CDTF">2014-10-11T02:23:27Z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-1951573412</vt:i4>
  </property>
  <property fmtid="{D5CDD505-2E9C-101B-9397-08002B2CF9AE}" pid="3" name="_EmailSubject">
    <vt:lpwstr>bias weight of the AT 1005II tonearm</vt:lpwstr>
  </property>
  <property fmtid="{D5CDD505-2E9C-101B-9397-08002B2CF9AE}" pid="4" name="_AuthorEmail">
    <vt:lpwstr>6wy96k@bma.biglobe.ne.jp</vt:lpwstr>
  </property>
  <property fmtid="{D5CDD505-2E9C-101B-9397-08002B2CF9AE}" pid="5" name="_AuthorEmailDisplayName">
    <vt:lpwstr>Yosh</vt:lpwstr>
  </property>
</Properties>
</file>