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MA-505" sheetId="1" r:id="rId1"/>
  </sheets>
  <definedNames/>
  <calcPr fullCalcOnLoad="1"/>
</workbook>
</file>

<file path=xl/sharedStrings.xml><?xml version="1.0" encoding="utf-8"?>
<sst xmlns="http://schemas.openxmlformats.org/spreadsheetml/2006/main" count="342" uniqueCount="221">
  <si>
    <t>Specialty of   MA-505 tone arm :</t>
  </si>
  <si>
    <t xml:space="preserve">Arm Distance </t>
  </si>
  <si>
    <t>gf/mm</t>
  </si>
  <si>
    <t>Linear Offset</t>
  </si>
  <si>
    <t>Overhang</t>
  </si>
  <si>
    <t>D</t>
  </si>
  <si>
    <t>mm</t>
  </si>
  <si>
    <t>Effective Length</t>
  </si>
  <si>
    <t>L</t>
  </si>
  <si>
    <t>Offset Angle</t>
  </si>
  <si>
    <t>Φ</t>
  </si>
  <si>
    <t>degree</t>
  </si>
  <si>
    <t>W</t>
  </si>
  <si>
    <t>g</t>
  </si>
  <si>
    <t>µ</t>
  </si>
  <si>
    <t>Friction</t>
  </si>
  <si>
    <t>µW</t>
  </si>
  <si>
    <t>Radius
/mm</t>
  </si>
  <si>
    <t>ｒ</t>
  </si>
  <si>
    <t>Φ’</t>
  </si>
  <si>
    <t>Force</t>
  </si>
  <si>
    <t xml:space="preserve"> Force</t>
  </si>
  <si>
    <t>center-line</t>
  </si>
  <si>
    <t>Angle from Rest</t>
  </si>
  <si>
    <t>to Spindle</t>
  </si>
  <si>
    <t>Calculation of side force on arm</t>
  </si>
  <si>
    <t>Case1</t>
  </si>
  <si>
    <t>Case2</t>
  </si>
  <si>
    <t>Case3</t>
  </si>
  <si>
    <t>VTF without bias force</t>
  </si>
  <si>
    <t>VTF Variation under bias force G</t>
  </si>
  <si>
    <t>VTF Variation under bias force E</t>
  </si>
  <si>
    <t>This arm's antiskating force is obtained by shifting the angle of tension wire which adds dynamic down-force on arm as VTF.</t>
  </si>
  <si>
    <t>VTF Force : Spring Tension at anchor</t>
  </si>
  <si>
    <t>VTF at stylus point: Above VTF Force * 15/237</t>
  </si>
  <si>
    <t>Wire Angle</t>
  </si>
  <si>
    <t>(from anchor to bias lever)</t>
  </si>
  <si>
    <t>degree</t>
  </si>
  <si>
    <t xml:space="preserve"> Nominal Wire Tension Force (g) </t>
  </si>
  <si>
    <t>for Correct VTF</t>
  </si>
  <si>
    <t xml:space="preserve">Starting angle of arm on outer groove from rest positions set as </t>
  </si>
  <si>
    <t>degrees</t>
  </si>
  <si>
    <t xml:space="preserve">Wire Length </t>
  </si>
  <si>
    <t>mm</t>
  </si>
  <si>
    <t>VTF1.5</t>
  </si>
  <si>
    <t>VTF1.0</t>
  </si>
  <si>
    <t>VTF0.5</t>
  </si>
  <si>
    <t xml:space="preserve"> Wire Tension Force (g) at anchor point</t>
  </si>
  <si>
    <t>VTF Scale on Micro MA-505</t>
  </si>
  <si>
    <t>Wire Length wound(mm)</t>
  </si>
  <si>
    <t>Tension Force (g)</t>
  </si>
  <si>
    <t>bias scale</t>
  </si>
  <si>
    <t>bias position</t>
  </si>
  <si>
    <t xml:space="preserve"> Adjusted Wire Tension Force (g) </t>
  </si>
  <si>
    <t>based on measured VTF at 0 bias</t>
  </si>
  <si>
    <r>
      <t xml:space="preserve">Nominal </t>
    </r>
    <r>
      <rPr>
        <sz val="10"/>
        <rFont val="Times New Roman"/>
        <family val="1"/>
      </rPr>
      <t>VTF</t>
    </r>
  </si>
  <si>
    <t>0.5g</t>
  </si>
  <si>
    <t>G</t>
  </si>
  <si>
    <t>1g</t>
  </si>
  <si>
    <t>E</t>
  </si>
  <si>
    <t>1.5g</t>
  </si>
  <si>
    <t>The "anchor" is not a real anchor for spring. From "anchor" a coil spring force is relayed horizontally via "anchor"=bar.</t>
  </si>
  <si>
    <t>The "anchor" is not a real anchor for spring. From "anchor" a coil spring force is relayed horizontaly via "anchor"=bar.</t>
  </si>
  <si>
    <t>Side Force to arm</t>
  </si>
  <si>
    <t>CALCULATED BASED ON 0 BIAS</t>
  </si>
  <si>
    <t>CALCULATION BASED ON G BIAS</t>
  </si>
  <si>
    <t>CALCULATION BASED ON E BIAS</t>
  </si>
  <si>
    <t>Note:</t>
  </si>
  <si>
    <t>The above calculation is rough:</t>
  </si>
  <si>
    <t>Max</t>
  </si>
  <si>
    <t>21.21mm at 0 bias</t>
  </si>
  <si>
    <t>V</t>
  </si>
  <si>
    <t>H</t>
  </si>
  <si>
    <t>1) Wire tension force is reckoned backwards from VTF measured at 0 bias (about 10% less than required tension for correct VTF)</t>
  </si>
  <si>
    <t>Arm Angle</t>
  </si>
  <si>
    <t>Thread Length</t>
  </si>
  <si>
    <t>Add. Force</t>
  </si>
  <si>
    <t>Thread Angle</t>
  </si>
  <si>
    <t>Tension Force</t>
  </si>
  <si>
    <t>VTF 0.5g</t>
  </si>
  <si>
    <t xml:space="preserve">Canceling </t>
  </si>
  <si>
    <t>Inside</t>
  </si>
  <si>
    <t>VTF 1.0g</t>
  </si>
  <si>
    <t>VTF 1.5g</t>
  </si>
  <si>
    <t>2) Wire tension will be little increased by bias shift</t>
  </si>
  <si>
    <t>µ*W*sinΦ'</t>
  </si>
  <si>
    <t>from rest</t>
  </si>
  <si>
    <t>Anchor to bias</t>
  </si>
  <si>
    <t>Compared to</t>
  </si>
  <si>
    <t xml:space="preserve">against </t>
  </si>
  <si>
    <t xml:space="preserve">against arm </t>
  </si>
  <si>
    <t>total</t>
  </si>
  <si>
    <t>Bias G</t>
  </si>
  <si>
    <t>Bias E</t>
  </si>
  <si>
    <t>3) Wire angle too will be little changed by turning the arm.</t>
  </si>
  <si>
    <t>Inside Force</t>
  </si>
  <si>
    <t>VTF</t>
  </si>
  <si>
    <t>Side Force</t>
  </si>
  <si>
    <t>position</t>
  </si>
  <si>
    <t>at G bias</t>
  </si>
  <si>
    <t>0 bias</t>
  </si>
  <si>
    <t>horizontal</t>
  </si>
  <si>
    <t>at VTF 0.5g</t>
  </si>
  <si>
    <t>at stylus</t>
  </si>
  <si>
    <t>at VTF 1.0g</t>
  </si>
  <si>
    <t>at VTF 1.5g</t>
  </si>
  <si>
    <t>at E bias</t>
  </si>
  <si>
    <t>4) The factor for wire tension loss due to the friction and spring weight etc is ignored.</t>
  </si>
  <si>
    <t>Spring tension forces</t>
  </si>
  <si>
    <t xml:space="preserve">If spring is linear enough, then the extended wire length will be related to this tension force. </t>
  </si>
  <si>
    <t>How to calculate this force from measurements:</t>
  </si>
  <si>
    <t>Total Wire Length: wire without tension</t>
  </si>
  <si>
    <t>Approx. 46.21mm</t>
  </si>
  <si>
    <r>
      <t>(post to bias lever is estimated as 25mm</t>
    </r>
    <r>
      <rPr>
        <sz val="10"/>
        <rFont val="ＭＳ Ｐ明朝"/>
        <family val="1"/>
      </rPr>
      <t>）</t>
    </r>
  </si>
  <si>
    <t>Wire winding drum on VTF scale:</t>
  </si>
  <si>
    <t>Dia.7mm</t>
  </si>
  <si>
    <r>
      <t xml:space="preserve">VTF scales are notched each with 0.7mm interval on pipe of </t>
    </r>
    <r>
      <rPr>
        <b/>
        <sz val="10"/>
        <rFont val="Times New Roman"/>
        <family val="1"/>
      </rPr>
      <t xml:space="preserve">Dia.1cm </t>
    </r>
    <r>
      <rPr>
        <sz val="10"/>
        <rFont val="Times New Roman"/>
        <family val="1"/>
      </rPr>
      <t xml:space="preserve"> </t>
    </r>
  </si>
  <si>
    <r>
      <t xml:space="preserve">VTF scale has two plain notch lines indicating wire positions at loose and starting tension=0g  which are at 6.8mm distance and next notch </t>
    </r>
    <r>
      <rPr>
        <b/>
        <sz val="10"/>
        <rFont val="Times New Roman"/>
        <family val="1"/>
      </rPr>
      <t>1.8mm each from starting VTF scale 0.5g</t>
    </r>
    <r>
      <rPr>
        <sz val="10"/>
        <rFont val="Times New Roman"/>
        <family val="1"/>
      </rPr>
      <t>.</t>
    </r>
  </si>
  <si>
    <t>Winding on  pipe (Dia. 7 mm) with indicator post (Dia. 1cm) shall mean:  -------------------</t>
  </si>
  <si>
    <t>Scale on post</t>
  </si>
  <si>
    <t>Wire wound</t>
  </si>
  <si>
    <t>Thus folloing table is obtained.</t>
  </si>
  <si>
    <t>0.7mm/0.1g</t>
  </si>
  <si>
    <t>0.49mm</t>
  </si>
  <si>
    <t>Nominal for correct VTF</t>
  </si>
  <si>
    <t>Adjusted based on VTF at 0 bias.</t>
  </si>
  <si>
    <t>3.5mm/0.5g</t>
  </si>
  <si>
    <t>2.45mm</t>
  </si>
  <si>
    <t>VTF scale</t>
  </si>
  <si>
    <t>Wound Length</t>
  </si>
  <si>
    <t>at anchor</t>
  </si>
  <si>
    <t>7mm/1g</t>
  </si>
  <si>
    <t>4.9mm</t>
  </si>
  <si>
    <t>0g-0.5g is</t>
  </si>
  <si>
    <t>non-linear</t>
  </si>
  <si>
    <t>According to the manual for Micro MA-505III</t>
  </si>
  <si>
    <t>Tungusten wire tension is 65g max and antiskating force adjustable to 0-10% of VTF.</t>
  </si>
  <si>
    <t>Nominal 4.56gf/mm from 11.17/2.45</t>
  </si>
  <si>
    <t>4.1gf/mm from 10/2.45</t>
  </si>
  <si>
    <t>average 10% less than nominal in the range 0.5-1.5g</t>
  </si>
  <si>
    <t>VTF Test</t>
  </si>
  <si>
    <t>VTF Scales on MA-505</t>
  </si>
  <si>
    <r>
      <t>Shure SFG-2</t>
    </r>
  </si>
  <si>
    <t>0 bias</t>
  </si>
  <si>
    <t>G bias</t>
  </si>
  <si>
    <t>E bias</t>
  </si>
  <si>
    <t>sum</t>
  </si>
  <si>
    <t xml:space="preserve">at 0 bias: about 10% less than scale </t>
  </si>
  <si>
    <t>Linear spring force calculated from 0.5g-3.0g ----------</t>
  </si>
  <si>
    <t>Approx. 4.1gf/mm</t>
  </si>
  <si>
    <t>Remarks:</t>
  </si>
  <si>
    <t xml:space="preserve">Wire length will be changed not only by wire line from bias to anchor, but also from bias to winding drum. </t>
  </si>
  <si>
    <t xml:space="preserve">The latter wire length extension is ignored from above calculation because the rate of change is very small.  </t>
  </si>
  <si>
    <t>The "anchor" is not a real anchor for spring. From "anchor" a coil spring force is relayed horizontaly via "anchor"=bar.</t>
  </si>
  <si>
    <t>Real anchor for coil spring is located at the end of arm.</t>
  </si>
  <si>
    <t>Considertion on variation of VTF when playing warped records</t>
  </si>
  <si>
    <t>Height change at stylus point on record surface</t>
  </si>
  <si>
    <t>mm</t>
  </si>
  <si>
    <t>Inclination of arm from level</t>
  </si>
  <si>
    <t>degree</t>
  </si>
  <si>
    <t>Nominal length from bar to anchor</t>
  </si>
  <si>
    <t>Total length from bar to anchor</t>
  </si>
  <si>
    <t>Tension variation at anchor</t>
  </si>
  <si>
    <t>from 4.1gf/mm</t>
  </si>
  <si>
    <t>g</t>
  </si>
  <si>
    <t>Inclination of tention line</t>
  </si>
  <si>
    <t>nominal 45 degrees</t>
  </si>
  <si>
    <t>degrees</t>
  </si>
  <si>
    <t>Tension variation at stylus</t>
  </si>
  <si>
    <t>mg</t>
  </si>
  <si>
    <t>IFC difference as per Starting Swing angle of arm from rest position to outer groove of record</t>
  </si>
  <si>
    <t>Standard Swin angle for this arm to be around 25 degrees</t>
  </si>
  <si>
    <t>Max swing angle around 80degrees for MA-505.</t>
  </si>
  <si>
    <t>from rest to rim</t>
  </si>
  <si>
    <t>stylus from rim</t>
  </si>
  <si>
    <t>distance r</t>
  </si>
  <si>
    <t>swing angle</t>
  </si>
  <si>
    <t>distance(mm)</t>
  </si>
  <si>
    <t>rim of record</t>
  </si>
  <si>
    <t>Mounting Template of MA-505 &amp; MA-505L seems to indicate Min 62degrees and max 75degrees</t>
  </si>
  <si>
    <t>Considering the intermediate angle setting recommended by Micro: initial swing angle around 31degrees from rest to rim of record (spindle to rest 67degrees)</t>
  </si>
  <si>
    <t>Coefficient</t>
  </si>
  <si>
    <t xml:space="preserve">Swing Angle </t>
  </si>
  <si>
    <t xml:space="preserve">Initial Swing </t>
  </si>
  <si>
    <t>stylus from rest</t>
  </si>
  <si>
    <t xml:space="preserve">stylus from </t>
  </si>
  <si>
    <t xml:space="preserve">from Rest </t>
  </si>
  <si>
    <t>to record rim</t>
  </si>
  <si>
    <t>spindle to</t>
  </si>
  <si>
    <t>to Record rim</t>
  </si>
  <si>
    <t>(mm)</t>
  </si>
  <si>
    <t>record rim (mm)</t>
  </si>
  <si>
    <t>ACCESSORIES</t>
  </si>
  <si>
    <t>Cartridge</t>
  </si>
  <si>
    <t>Applied Head WT</t>
  </si>
  <si>
    <t>Counter Weight</t>
  </si>
  <si>
    <t>Main</t>
  </si>
  <si>
    <t>78g</t>
  </si>
  <si>
    <t>Outer D29, Inn D16 with plastic lining, Thickness 22mm</t>
  </si>
  <si>
    <t>4-10g</t>
  </si>
  <si>
    <t>14-20g</t>
  </si>
  <si>
    <t>Sub weight</t>
  </si>
  <si>
    <t>A</t>
  </si>
  <si>
    <t>19g</t>
  </si>
  <si>
    <t>Outer D29, Inn D16, Thickness 5mm</t>
  </si>
  <si>
    <t>9.5-16g</t>
  </si>
  <si>
    <t>20-26.5g</t>
  </si>
  <si>
    <t>B</t>
  </si>
  <si>
    <t>48g</t>
  </si>
  <si>
    <t>Outer D29, Inn D16, Thickness 12.5mm</t>
  </si>
  <si>
    <t>16-22.5g</t>
  </si>
  <si>
    <t>26-32.5g</t>
  </si>
  <si>
    <t xml:space="preserve">Note </t>
  </si>
  <si>
    <t>Standard shell weighs about 10g</t>
  </si>
  <si>
    <t>The counter weight is made of Chromated Brass (Specific Gravity 8.4)</t>
  </si>
  <si>
    <t xml:space="preserve">g </t>
  </si>
  <si>
    <t>g (actually 19.23g as I measure)</t>
  </si>
  <si>
    <t>of stylus drag</t>
  </si>
  <si>
    <t>Coefficient of stylus drag</t>
  </si>
  <si>
    <t>the corresponding coefficient of stylus drag might be assumed around 0.34.</t>
  </si>
  <si>
    <t>Tracking angle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</si>
</sst>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_ "/>
    <numFmt numFmtId="178" formatCode="0.00_ "/>
    <numFmt numFmtId="179" formatCode="0.0000_ "/>
    <numFmt numFmtId="180" formatCode="0.000_);[Red]\(0.000\)"/>
    <numFmt numFmtId="181" formatCode="0.0%"/>
    <numFmt numFmtId="182" formatCode="0.00_);[Red]\(0.00\)"/>
    <numFmt numFmtId="183" formatCode="0.0_ "/>
    <numFmt numFmtId="184" formatCode="0_ "/>
    <numFmt numFmtId="185" formatCode="0.000000_ "/>
    <numFmt numFmtId="186" formatCode="0.0000_);[Red]\(0.0000\)"/>
    <numFmt numFmtId="187" formatCode="0_);[Red]\(0\)"/>
    <numFmt numFmtId="188" formatCode="0.0_);[Red]\(0.0\)"/>
    <numFmt numFmtId="189" formatCode="0.00000000_);[Red]\(0.0000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;[Red]0"/>
    <numFmt numFmtId="195" formatCode="0.000;[Red]0.000"/>
    <numFmt numFmtId="196" formatCode="0.00;[Red]0.00"/>
    <numFmt numFmtId="197" formatCode="0.000000000000000%"/>
    <numFmt numFmtId="198" formatCode="#,##0_ "/>
    <numFmt numFmtId="199" formatCode="0.0;[Red]0.0"/>
    <numFmt numFmtId="200" formatCode="0.000000_);[Red]\(0.000000\)"/>
    <numFmt numFmtId="201" formatCode="0.00000_);[Red]\(0.00000\)"/>
    <numFmt numFmtId="202" formatCode="0.0000000_);[Red]\(0.0000000\)"/>
    <numFmt numFmtId="203" formatCode="0.0000%"/>
    <numFmt numFmtId="204" formatCode="0.0000000_ "/>
    <numFmt numFmtId="205" formatCode="0.00000%"/>
    <numFmt numFmtId="206" formatCode="0.00000000%"/>
    <numFmt numFmtId="207" formatCode="0.0000000%"/>
    <numFmt numFmtId="208" formatCode="0.000%"/>
    <numFmt numFmtId="209" formatCode="0.000000000000000_);[Red]\(0.000000000000000\)"/>
    <numFmt numFmtId="210" formatCode="0.00000000000000000_);[Red]\(0.00000000000000000\)"/>
    <numFmt numFmtId="211" formatCode="0.0"/>
    <numFmt numFmtId="212" formatCode="0.00000000000000%"/>
  </numFmts>
  <fonts count="17">
    <font>
      <sz val="11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182" fontId="5" fillId="0" borderId="1" xfId="22" applyNumberFormat="1" applyFont="1" applyBorder="1" applyAlignment="1">
      <alignment horizontal="left"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0" xfId="22" applyFont="1" applyBorder="1" applyAlignment="1">
      <alignment horizontal="center"/>
      <protection/>
    </xf>
    <xf numFmtId="0" fontId="6" fillId="0" borderId="2" xfId="21" applyFont="1" applyBorder="1" applyAlignment="1">
      <alignment horizontal="center" vertical="top" wrapText="1"/>
      <protection/>
    </xf>
    <xf numFmtId="182" fontId="5" fillId="0" borderId="0" xfId="22" applyNumberFormat="1" applyFont="1" applyBorder="1" applyAlignment="1">
      <alignment horizontal="left"/>
      <protection/>
    </xf>
    <xf numFmtId="0" fontId="6" fillId="0" borderId="0" xfId="22" applyFont="1">
      <alignment/>
      <protection/>
    </xf>
    <xf numFmtId="0" fontId="6" fillId="0" borderId="0" xfId="22" applyFont="1" applyFill="1">
      <alignment/>
      <protection/>
    </xf>
    <xf numFmtId="0" fontId="5" fillId="0" borderId="1" xfId="22" applyFont="1" applyBorder="1" applyAlignment="1">
      <alignment horizontal="left"/>
      <protection/>
    </xf>
    <xf numFmtId="0" fontId="6" fillId="0" borderId="0" xfId="21" applyFont="1">
      <alignment/>
      <protection/>
    </xf>
    <xf numFmtId="182" fontId="6" fillId="0" borderId="1" xfId="22" applyNumberFormat="1" applyFont="1" applyBorder="1">
      <alignment/>
      <protection/>
    </xf>
    <xf numFmtId="182" fontId="6" fillId="0" borderId="0" xfId="22" applyNumberFormat="1" applyFont="1" applyBorder="1" applyAlignment="1">
      <alignment horizontal="center"/>
      <protection/>
    </xf>
    <xf numFmtId="182" fontId="6" fillId="0" borderId="0" xfId="22" applyNumberFormat="1" applyFont="1" applyBorder="1">
      <alignment/>
      <protection/>
    </xf>
    <xf numFmtId="0" fontId="5" fillId="0" borderId="0" xfId="22" applyFont="1">
      <alignment/>
      <protection/>
    </xf>
    <xf numFmtId="176" fontId="6" fillId="0" borderId="0" xfId="22" applyNumberFormat="1" applyFont="1">
      <alignment/>
      <protection/>
    </xf>
    <xf numFmtId="0" fontId="5" fillId="2" borderId="3" xfId="21" applyFont="1" applyFill="1" applyBorder="1">
      <alignment/>
      <protection/>
    </xf>
    <xf numFmtId="0" fontId="5" fillId="3" borderId="4" xfId="21" applyFont="1" applyFill="1" applyBorder="1">
      <alignment/>
      <protection/>
    </xf>
    <xf numFmtId="0" fontId="5" fillId="0" borderId="5" xfId="22" applyFont="1" applyBorder="1" applyAlignment="1">
      <alignment horizontal="center"/>
      <protection/>
    </xf>
    <xf numFmtId="182" fontId="6" fillId="0" borderId="0" xfId="21" applyNumberFormat="1" applyFont="1" applyBorder="1" applyAlignment="1">
      <alignment horizontal="center"/>
      <protection/>
    </xf>
    <xf numFmtId="0" fontId="5" fillId="0" borderId="0" xfId="22" applyFont="1" applyFill="1" applyBorder="1" applyProtection="1">
      <alignment/>
      <protection/>
    </xf>
    <xf numFmtId="0" fontId="6" fillId="0" borderId="0" xfId="22" applyFont="1" applyFill="1" applyBorder="1" applyProtection="1">
      <alignment/>
      <protection/>
    </xf>
    <xf numFmtId="0" fontId="6" fillId="0" borderId="1" xfId="22" applyFont="1" applyBorder="1">
      <alignment/>
      <protection/>
    </xf>
    <xf numFmtId="182" fontId="6" fillId="0" borderId="6" xfId="22" applyNumberFormat="1" applyFont="1" applyBorder="1">
      <alignment/>
      <protection/>
    </xf>
    <xf numFmtId="182" fontId="6" fillId="0" borderId="0" xfId="21" applyNumberFormat="1" applyFont="1">
      <alignment/>
      <protection/>
    </xf>
    <xf numFmtId="0" fontId="6" fillId="0" borderId="7" xfId="22" applyFont="1" applyBorder="1">
      <alignment/>
      <protection/>
    </xf>
    <xf numFmtId="182" fontId="6" fillId="0" borderId="7" xfId="22" applyNumberFormat="1" applyFont="1" applyBorder="1" applyAlignment="1">
      <alignment horizontal="center"/>
      <protection/>
    </xf>
    <xf numFmtId="182" fontId="6" fillId="0" borderId="8" xfId="21" applyNumberFormat="1" applyFont="1" applyBorder="1">
      <alignment/>
      <protection/>
    </xf>
    <xf numFmtId="0" fontId="6" fillId="2" borderId="4" xfId="22" applyFont="1" applyFill="1" applyBorder="1" applyProtection="1">
      <alignment/>
      <protection/>
    </xf>
    <xf numFmtId="0" fontId="6" fillId="0" borderId="4" xfId="22" applyFont="1" applyFill="1" applyBorder="1" applyProtection="1">
      <alignment/>
      <protection/>
    </xf>
    <xf numFmtId="182" fontId="6" fillId="0" borderId="1" xfId="22" applyNumberFormat="1" applyFont="1" applyFill="1" applyBorder="1" applyProtection="1">
      <alignment/>
      <protection/>
    </xf>
    <xf numFmtId="178" fontId="6" fillId="0" borderId="0" xfId="21" applyNumberFormat="1" applyFont="1" applyBorder="1" applyAlignment="1">
      <alignment horizontal="center"/>
      <protection/>
    </xf>
    <xf numFmtId="0" fontId="7" fillId="0" borderId="0" xfId="22" applyFont="1" applyFill="1" applyBorder="1" applyProtection="1">
      <alignment/>
      <protection/>
    </xf>
    <xf numFmtId="0" fontId="5" fillId="2" borderId="3" xfId="22" applyFont="1" applyFill="1" applyBorder="1" applyProtection="1">
      <alignment/>
      <protection/>
    </xf>
    <xf numFmtId="0" fontId="5" fillId="0" borderId="1" xfId="22" applyFont="1" applyFill="1" applyBorder="1" applyProtection="1">
      <alignment/>
      <protection/>
    </xf>
    <xf numFmtId="0" fontId="5" fillId="4" borderId="4" xfId="22" applyFont="1" applyFill="1" applyBorder="1" applyProtection="1">
      <alignment/>
      <protection/>
    </xf>
    <xf numFmtId="176" fontId="6" fillId="0" borderId="1" xfId="22" applyNumberFormat="1" applyFont="1" applyBorder="1">
      <alignment/>
      <protection/>
    </xf>
    <xf numFmtId="182" fontId="6" fillId="0" borderId="1" xfId="21" applyNumberFormat="1" applyFont="1" applyBorder="1">
      <alignment/>
      <protection/>
    </xf>
    <xf numFmtId="0" fontId="6" fillId="0" borderId="0" xfId="22" applyFont="1" applyBorder="1">
      <alignment/>
      <protection/>
    </xf>
    <xf numFmtId="182" fontId="6" fillId="0" borderId="2" xfId="21" applyNumberFormat="1" applyFont="1" applyBorder="1">
      <alignment/>
      <protection/>
    </xf>
    <xf numFmtId="178" fontId="6" fillId="0" borderId="1" xfId="21" applyNumberFormat="1" applyFont="1" applyBorder="1" applyAlignment="1">
      <alignment horizontal="center"/>
      <protection/>
    </xf>
    <xf numFmtId="178" fontId="6" fillId="0" borderId="2" xfId="21" applyNumberFormat="1" applyFont="1" applyBorder="1" applyAlignment="1">
      <alignment horizontal="center"/>
      <protection/>
    </xf>
    <xf numFmtId="0" fontId="6" fillId="2" borderId="9" xfId="22" applyFont="1" applyFill="1" applyBorder="1" applyProtection="1">
      <alignment/>
      <protection/>
    </xf>
    <xf numFmtId="182" fontId="6" fillId="0" borderId="0" xfId="22" applyNumberFormat="1" applyFont="1" applyFill="1" applyBorder="1" applyProtection="1">
      <alignment/>
      <protection/>
    </xf>
    <xf numFmtId="0" fontId="6" fillId="0" borderId="1" xfId="22" applyFont="1" applyFill="1" applyBorder="1" applyProtection="1">
      <alignment/>
      <protection/>
    </xf>
    <xf numFmtId="0" fontId="6" fillId="0" borderId="1" xfId="21" applyFont="1" applyBorder="1" applyAlignment="1">
      <alignment horizontal="center"/>
      <protection/>
    </xf>
    <xf numFmtId="178" fontId="6" fillId="0" borderId="2" xfId="21" applyNumberFormat="1" applyFont="1" applyBorder="1">
      <alignment/>
      <protection/>
    </xf>
    <xf numFmtId="178" fontId="6" fillId="0" borderId="10" xfId="21" applyNumberFormat="1" applyFont="1" applyBorder="1" applyAlignment="1">
      <alignment horizontal="center"/>
      <protection/>
    </xf>
    <xf numFmtId="178" fontId="6" fillId="0" borderId="5" xfId="21" applyNumberFormat="1" applyFont="1" applyBorder="1" applyAlignment="1">
      <alignment horizontal="center"/>
      <protection/>
    </xf>
    <xf numFmtId="178" fontId="6" fillId="0" borderId="11" xfId="21" applyNumberFormat="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182" fontId="6" fillId="0" borderId="2" xfId="22" applyNumberFormat="1" applyFont="1" applyFill="1" applyBorder="1" applyProtection="1">
      <alignment/>
      <protection/>
    </xf>
    <xf numFmtId="0" fontId="6" fillId="0" borderId="0" xfId="22" applyFont="1" applyBorder="1" applyAlignment="1">
      <alignment horizontal="center" wrapText="1"/>
      <protection/>
    </xf>
    <xf numFmtId="0" fontId="6" fillId="0" borderId="0" xfId="22" applyFont="1" applyFill="1" applyBorder="1" applyAlignment="1">
      <alignment horizontal="center" wrapText="1"/>
      <protection/>
    </xf>
    <xf numFmtId="0" fontId="6" fillId="0" borderId="1" xfId="21" applyNumberFormat="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6" fillId="0" borderId="0" xfId="21" applyFont="1" applyBorder="1">
      <alignment/>
      <protection/>
    </xf>
    <xf numFmtId="0" fontId="5" fillId="2" borderId="12" xfId="21" applyFont="1" applyFill="1" applyBorder="1" applyProtection="1">
      <alignment/>
      <protection/>
    </xf>
    <xf numFmtId="178" fontId="6" fillId="3" borderId="10" xfId="21" applyNumberFormat="1" applyFont="1" applyFill="1" applyBorder="1" applyAlignment="1">
      <alignment horizontal="center"/>
      <protection/>
    </xf>
    <xf numFmtId="178" fontId="6" fillId="3" borderId="5" xfId="21" applyNumberFormat="1" applyFont="1" applyFill="1" applyBorder="1" applyAlignment="1">
      <alignment horizontal="center"/>
      <protection/>
    </xf>
    <xf numFmtId="182" fontId="6" fillId="0" borderId="2" xfId="22" applyNumberFormat="1" applyFont="1" applyBorder="1">
      <alignment/>
      <protection/>
    </xf>
    <xf numFmtId="0" fontId="6" fillId="2" borderId="4" xfId="0" applyFont="1" applyFill="1" applyBorder="1" applyAlignment="1">
      <alignment horizontal="center" wrapText="1"/>
    </xf>
    <xf numFmtId="187" fontId="6" fillId="3" borderId="4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182" fontId="6" fillId="0" borderId="0" xfId="21" applyNumberFormat="1" applyFont="1" applyBorder="1" applyAlignment="1">
      <alignment horizontal="right"/>
      <protection/>
    </xf>
    <xf numFmtId="182" fontId="6" fillId="0" borderId="0" xfId="21" applyNumberFormat="1" applyFont="1" applyFill="1" applyBorder="1" applyAlignment="1">
      <alignment horizontal="right"/>
      <protection/>
    </xf>
    <xf numFmtId="0" fontId="8" fillId="0" borderId="0" xfId="21" applyFont="1">
      <alignment/>
      <protection/>
    </xf>
    <xf numFmtId="178" fontId="6" fillId="3" borderId="4" xfId="21" applyNumberFormat="1" applyFont="1" applyFill="1" applyBorder="1" applyAlignment="1">
      <alignment horizontal="center"/>
      <protection/>
    </xf>
    <xf numFmtId="0" fontId="6" fillId="2" borderId="13" xfId="21" applyFont="1" applyFill="1" applyBorder="1">
      <alignment/>
      <protection/>
    </xf>
    <xf numFmtId="0" fontId="6" fillId="0" borderId="14" xfId="21" applyFont="1" applyFill="1" applyBorder="1">
      <alignment/>
      <protection/>
    </xf>
    <xf numFmtId="0" fontId="6" fillId="0" borderId="15" xfId="21" applyFont="1" applyFill="1" applyBorder="1">
      <alignment/>
      <protection/>
    </xf>
    <xf numFmtId="0" fontId="6" fillId="5" borderId="4" xfId="21" applyFont="1" applyFill="1" applyBorder="1" applyAlignment="1">
      <alignment horizontal="center"/>
      <protection/>
    </xf>
    <xf numFmtId="178" fontId="6" fillId="5" borderId="4" xfId="21" applyNumberFormat="1" applyFont="1" applyFill="1" applyBorder="1" applyAlignment="1">
      <alignment horizontal="center"/>
      <protection/>
    </xf>
    <xf numFmtId="187" fontId="6" fillId="3" borderId="4" xfId="21" applyNumberFormat="1" applyFont="1" applyFill="1" applyBorder="1" applyAlignment="1">
      <alignment horizontal="center"/>
      <protection/>
    </xf>
    <xf numFmtId="178" fontId="6" fillId="0" borderId="0" xfId="21" applyNumberFormat="1" applyFont="1" applyFill="1" applyBorder="1" applyAlignment="1">
      <alignment horizontal="center"/>
      <protection/>
    </xf>
    <xf numFmtId="178" fontId="5" fillId="0" borderId="0" xfId="21" applyNumberFormat="1" applyFont="1" applyBorder="1" applyAlignment="1">
      <alignment horizontal="center"/>
      <protection/>
    </xf>
    <xf numFmtId="0" fontId="6" fillId="0" borderId="10" xfId="21" applyNumberFormat="1" applyFont="1" applyBorder="1" applyAlignment="1">
      <alignment horizontal="center"/>
      <protection/>
    </xf>
    <xf numFmtId="0" fontId="6" fillId="0" borderId="5" xfId="21" applyFont="1" applyBorder="1" applyAlignment="1">
      <alignment horizontal="center"/>
      <protection/>
    </xf>
    <xf numFmtId="0" fontId="6" fillId="0" borderId="5" xfId="21" applyFont="1" applyBorder="1">
      <alignment/>
      <protection/>
    </xf>
    <xf numFmtId="178" fontId="6" fillId="0" borderId="11" xfId="21" applyNumberFormat="1" applyFont="1" applyBorder="1">
      <alignment/>
      <protection/>
    </xf>
    <xf numFmtId="0" fontId="6" fillId="0" borderId="0" xfId="21" applyFont="1" applyFill="1">
      <alignment/>
      <protection/>
    </xf>
    <xf numFmtId="182" fontId="5" fillId="0" borderId="0" xfId="21" applyNumberFormat="1" applyFont="1" applyFill="1" applyBorder="1">
      <alignment/>
      <protection/>
    </xf>
    <xf numFmtId="0" fontId="6" fillId="0" borderId="0" xfId="21" applyFont="1" applyAlignment="1">
      <alignment horizontal="center" vertical="top" wrapText="1"/>
      <protection/>
    </xf>
    <xf numFmtId="0" fontId="6" fillId="6" borderId="4" xfId="21" applyFont="1" applyFill="1" applyBorder="1" applyAlignment="1">
      <alignment horizontal="center"/>
      <protection/>
    </xf>
    <xf numFmtId="178" fontId="6" fillId="6" borderId="4" xfId="21" applyNumberFormat="1" applyFont="1" applyFill="1" applyBorder="1" applyAlignment="1">
      <alignment horizontal="center"/>
      <protection/>
    </xf>
    <xf numFmtId="0" fontId="9" fillId="0" borderId="0" xfId="21" applyFont="1">
      <alignment/>
      <protection/>
    </xf>
    <xf numFmtId="0" fontId="6" fillId="0" borderId="0" xfId="21" applyFont="1" applyBorder="1" applyAlignment="1">
      <alignment horizontal="center" vertical="top" wrapText="1"/>
      <protection/>
    </xf>
    <xf numFmtId="182" fontId="5" fillId="0" borderId="0" xfId="21" applyNumberFormat="1" applyFont="1" applyBorder="1">
      <alignment/>
      <protection/>
    </xf>
    <xf numFmtId="0" fontId="5" fillId="0" borderId="1" xfId="22" applyFont="1" applyBorder="1">
      <alignment/>
      <protection/>
    </xf>
    <xf numFmtId="0" fontId="5" fillId="0" borderId="10" xfId="22" applyFont="1" applyBorder="1">
      <alignment/>
      <protection/>
    </xf>
    <xf numFmtId="0" fontId="6" fillId="0" borderId="0" xfId="22" applyFont="1" applyFill="1" applyBorder="1">
      <alignment/>
      <protection/>
    </xf>
    <xf numFmtId="0" fontId="6" fillId="0" borderId="1" xfId="21" applyFont="1" applyBorder="1" applyAlignment="1">
      <alignment horizontal="center" vertical="top" wrapText="1"/>
      <protection/>
    </xf>
    <xf numFmtId="0" fontId="10" fillId="0" borderId="0" xfId="22" applyFont="1">
      <alignment/>
      <protection/>
    </xf>
    <xf numFmtId="0" fontId="11" fillId="0" borderId="0" xfId="22" applyFont="1">
      <alignment/>
      <protection/>
    </xf>
    <xf numFmtId="0" fontId="8" fillId="0" borderId="0" xfId="21" applyFont="1" applyAlignment="1" quotePrefix="1">
      <alignment horizontal="center"/>
      <protection/>
    </xf>
    <xf numFmtId="0" fontId="6" fillId="0" borderId="0" xfId="21" applyFont="1" applyFill="1" applyAlignment="1">
      <alignment horizontal="center"/>
      <protection/>
    </xf>
    <xf numFmtId="179" fontId="6" fillId="0" borderId="1" xfId="21" applyNumberFormat="1" applyFont="1" applyBorder="1" applyAlignment="1">
      <alignment horizontal="center"/>
      <protection/>
    </xf>
    <xf numFmtId="0" fontId="6" fillId="0" borderId="7" xfId="22" applyFont="1" applyFill="1" applyBorder="1">
      <alignment/>
      <protection/>
    </xf>
    <xf numFmtId="0" fontId="6" fillId="0" borderId="7" xfId="22" applyFont="1" applyBorder="1" applyAlignment="1">
      <alignment horizontal="center"/>
      <protection/>
    </xf>
    <xf numFmtId="0" fontId="5" fillId="0" borderId="0" xfId="21" applyFont="1" applyFill="1" applyBorder="1" applyAlignment="1">
      <alignment horizontal="center"/>
      <protection/>
    </xf>
    <xf numFmtId="0" fontId="6" fillId="0" borderId="10" xfId="22" applyFont="1" applyBorder="1">
      <alignment/>
      <protection/>
    </xf>
    <xf numFmtId="179" fontId="5" fillId="0" borderId="0" xfId="21" applyNumberFormat="1" applyFont="1">
      <alignment/>
      <protection/>
    </xf>
    <xf numFmtId="0" fontId="8" fillId="0" borderId="0" xfId="21" applyFont="1" applyAlignment="1">
      <alignment horizontal="center" vertical="top" wrapText="1"/>
      <protection/>
    </xf>
    <xf numFmtId="179" fontId="6" fillId="0" borderId="0" xfId="21" applyNumberFormat="1" applyFont="1" applyAlignment="1">
      <alignment horizontal="center"/>
      <protection/>
    </xf>
    <xf numFmtId="182" fontId="7" fillId="0" borderId="1" xfId="22" applyNumberFormat="1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2" borderId="7" xfId="22" applyFont="1" applyFill="1" applyBorder="1" applyAlignment="1">
      <alignment horizontal="center"/>
      <protection/>
    </xf>
    <xf numFmtId="179" fontId="5" fillId="0" borderId="7" xfId="21" applyNumberFormat="1" applyFont="1" applyBorder="1" applyAlignment="1">
      <alignment horizontal="center"/>
      <protection/>
    </xf>
    <xf numFmtId="0" fontId="5" fillId="0" borderId="8" xfId="22" applyFont="1" applyBorder="1" applyAlignment="1">
      <alignment horizontal="center"/>
      <protection/>
    </xf>
    <xf numFmtId="0" fontId="5" fillId="5" borderId="7" xfId="22" applyFont="1" applyFill="1" applyBorder="1" applyAlignment="1">
      <alignment horizontal="center"/>
      <protection/>
    </xf>
    <xf numFmtId="0" fontId="5" fillId="6" borderId="7" xfId="22" applyFont="1" applyFill="1" applyBorder="1" applyAlignment="1">
      <alignment horizontal="center"/>
      <protection/>
    </xf>
    <xf numFmtId="182" fontId="5" fillId="0" borderId="1" xfId="22" applyNumberFormat="1" applyFont="1" applyBorder="1" applyAlignment="1">
      <alignment horizontal="center"/>
      <protection/>
    </xf>
    <xf numFmtId="0" fontId="12" fillId="0" borderId="0" xfId="22" applyFont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6" fillId="0" borderId="0" xfId="22" applyFont="1" applyBorder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6" fillId="0" borderId="1" xfId="22" applyFont="1" applyBorder="1" applyAlignment="1">
      <alignment horizontal="center"/>
      <protection/>
    </xf>
    <xf numFmtId="179" fontId="5" fillId="2" borderId="0" xfId="21" applyNumberFormat="1" applyFont="1" applyFill="1" applyBorder="1" applyAlignment="1">
      <alignment horizontal="center"/>
      <protection/>
    </xf>
    <xf numFmtId="179" fontId="5" fillId="5" borderId="0" xfId="21" applyNumberFormat="1" applyFont="1" applyFill="1" applyBorder="1" applyAlignment="1">
      <alignment horizontal="center"/>
      <protection/>
    </xf>
    <xf numFmtId="179" fontId="5" fillId="6" borderId="0" xfId="21" applyNumberFormat="1" applyFont="1" applyFill="1" applyBorder="1" applyAlignment="1">
      <alignment horizontal="center"/>
      <protection/>
    </xf>
    <xf numFmtId="0" fontId="6" fillId="0" borderId="1" xfId="21" applyFont="1" applyBorder="1">
      <alignment/>
      <protection/>
    </xf>
    <xf numFmtId="0" fontId="6" fillId="2" borderId="0" xfId="22" applyFont="1" applyFill="1" applyBorder="1" applyAlignment="1">
      <alignment horizontal="center"/>
      <protection/>
    </xf>
    <xf numFmtId="0" fontId="6" fillId="5" borderId="0" xfId="22" applyFont="1" applyFill="1" applyBorder="1" applyAlignment="1">
      <alignment horizontal="center"/>
      <protection/>
    </xf>
    <xf numFmtId="0" fontId="6" fillId="6" borderId="0" xfId="22" applyFont="1" applyFill="1" applyBorder="1" applyAlignment="1">
      <alignment horizontal="center"/>
      <protection/>
    </xf>
    <xf numFmtId="0" fontId="5" fillId="0" borderId="1" xfId="21" applyFont="1" applyBorder="1">
      <alignment/>
      <protection/>
    </xf>
    <xf numFmtId="0" fontId="5" fillId="0" borderId="0" xfId="0" applyFont="1" applyBorder="1" applyAlignment="1">
      <alignment horizontal="center" wrapText="1"/>
    </xf>
    <xf numFmtId="0" fontId="6" fillId="0" borderId="16" xfId="22" applyFont="1" applyBorder="1" applyAlignment="1">
      <alignment horizontal="center"/>
      <protection/>
    </xf>
    <xf numFmtId="176" fontId="6" fillId="0" borderId="17" xfId="22" applyNumberFormat="1" applyFont="1" applyBorder="1" applyAlignment="1">
      <alignment horizontal="center"/>
      <protection/>
    </xf>
    <xf numFmtId="179" fontId="6" fillId="0" borderId="0" xfId="21" applyNumberFormat="1" applyFont="1">
      <alignment/>
      <protection/>
    </xf>
    <xf numFmtId="179" fontId="6" fillId="0" borderId="1" xfId="21" applyNumberFormat="1" applyFont="1" applyBorder="1">
      <alignment/>
      <protection/>
    </xf>
    <xf numFmtId="179" fontId="6" fillId="0" borderId="0" xfId="21" applyNumberFormat="1" applyFont="1" applyBorder="1">
      <alignment/>
      <protection/>
    </xf>
    <xf numFmtId="182" fontId="6" fillId="0" borderId="1" xfId="21" applyNumberFormat="1" applyFont="1" applyBorder="1" applyAlignment="1">
      <alignment horizontal="center"/>
      <protection/>
    </xf>
    <xf numFmtId="178" fontId="6" fillId="0" borderId="0" xfId="22" applyNumberFormat="1" applyFont="1" applyFill="1" applyBorder="1" applyAlignment="1">
      <alignment horizontal="center"/>
      <protection/>
    </xf>
    <xf numFmtId="178" fontId="6" fillId="0" borderId="0" xfId="22" applyNumberFormat="1" applyFont="1" applyBorder="1" applyAlignment="1">
      <alignment horizontal="center"/>
      <protection/>
    </xf>
    <xf numFmtId="178" fontId="6" fillId="0" borderId="1" xfId="22" applyNumberFormat="1" applyFont="1" applyBorder="1" applyAlignment="1">
      <alignment horizontal="center"/>
      <protection/>
    </xf>
    <xf numFmtId="176" fontId="6" fillId="2" borderId="0" xfId="22" applyNumberFormat="1" applyFont="1" applyFill="1" applyBorder="1" applyAlignment="1">
      <alignment horizontal="center"/>
      <protection/>
    </xf>
    <xf numFmtId="176" fontId="6" fillId="0" borderId="0" xfId="21" applyNumberFormat="1" applyFont="1" applyFill="1" applyBorder="1" applyAlignment="1">
      <alignment horizontal="center"/>
      <protection/>
    </xf>
    <xf numFmtId="179" fontId="6" fillId="0" borderId="2" xfId="21" applyNumberFormat="1" applyFont="1" applyBorder="1" applyAlignment="1">
      <alignment horizontal="center"/>
      <protection/>
    </xf>
    <xf numFmtId="176" fontId="6" fillId="5" borderId="0" xfId="22" applyNumberFormat="1" applyFont="1" applyFill="1" applyBorder="1" applyAlignment="1">
      <alignment horizontal="center"/>
      <protection/>
    </xf>
    <xf numFmtId="176" fontId="6" fillId="6" borderId="0" xfId="22" applyNumberFormat="1" applyFont="1" applyFill="1" applyBorder="1" applyAlignment="1">
      <alignment horizontal="center"/>
      <protection/>
    </xf>
    <xf numFmtId="0" fontId="5" fillId="0" borderId="0" xfId="21" applyFont="1" applyAlignment="1">
      <alignment horizontal="left"/>
      <protection/>
    </xf>
    <xf numFmtId="0" fontId="6" fillId="0" borderId="17" xfId="22" applyFont="1" applyBorder="1" applyAlignment="1">
      <alignment horizontal="center"/>
      <protection/>
    </xf>
    <xf numFmtId="0" fontId="8" fillId="0" borderId="1" xfId="21" applyFont="1" applyBorder="1">
      <alignment/>
      <protection/>
    </xf>
    <xf numFmtId="0" fontId="6" fillId="0" borderId="0" xfId="21" applyFont="1" applyAlignment="1">
      <alignment horizontal="right"/>
      <protection/>
    </xf>
    <xf numFmtId="0" fontId="6" fillId="0" borderId="4" xfId="21" applyFont="1" applyBorder="1" applyAlignment="1">
      <alignment horizontal="center"/>
      <protection/>
    </xf>
    <xf numFmtId="0" fontId="6" fillId="0" borderId="4" xfId="21" applyFont="1" applyFill="1" applyBorder="1" applyAlignment="1">
      <alignment horizontal="center"/>
      <protection/>
    </xf>
    <xf numFmtId="0" fontId="5" fillId="0" borderId="4" xfId="21" applyFont="1" applyFill="1" applyBorder="1" applyAlignment="1">
      <alignment horizontal="center"/>
      <protection/>
    </xf>
    <xf numFmtId="0" fontId="6" fillId="0" borderId="4" xfId="21" applyFont="1" applyBorder="1">
      <alignment/>
      <protection/>
    </xf>
    <xf numFmtId="0" fontId="6" fillId="0" borderId="4" xfId="21" applyFont="1" applyBorder="1" applyAlignment="1">
      <alignment horizontal="right"/>
      <protection/>
    </xf>
    <xf numFmtId="0" fontId="6" fillId="0" borderId="4" xfId="22" applyFont="1" applyBorder="1" applyAlignment="1">
      <alignment horizontal="right"/>
      <protection/>
    </xf>
    <xf numFmtId="183" fontId="6" fillId="0" borderId="4" xfId="21" applyNumberFormat="1" applyFont="1" applyBorder="1" applyAlignment="1">
      <alignment horizontal="center"/>
      <protection/>
    </xf>
    <xf numFmtId="182" fontId="6" fillId="0" borderId="4" xfId="21" applyNumberFormat="1" applyFont="1" applyBorder="1" applyAlignment="1">
      <alignment horizontal="right"/>
      <protection/>
    </xf>
    <xf numFmtId="182" fontId="6" fillId="3" borderId="4" xfId="21" applyNumberFormat="1" applyFont="1" applyFill="1" applyBorder="1" applyAlignment="1">
      <alignment horizontal="right"/>
      <protection/>
    </xf>
    <xf numFmtId="182" fontId="6" fillId="0" borderId="4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12" fillId="0" borderId="0" xfId="22" applyFont="1">
      <alignment/>
      <protection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178" fontId="6" fillId="0" borderId="0" xfId="21" applyNumberFormat="1" applyFont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1" xfId="22" applyFont="1" applyFill="1" applyBorder="1">
      <alignment/>
      <protection/>
    </xf>
    <xf numFmtId="0" fontId="5" fillId="3" borderId="0" xfId="21" applyFont="1" applyFill="1" applyBorder="1">
      <alignment/>
      <protection/>
    </xf>
    <xf numFmtId="0" fontId="8" fillId="0" borderId="0" xfId="22" applyFont="1">
      <alignment/>
      <protection/>
    </xf>
    <xf numFmtId="0" fontId="5" fillId="0" borderId="0" xfId="21" applyFont="1" applyBorder="1">
      <alignment/>
      <protection/>
    </xf>
    <xf numFmtId="0" fontId="6" fillId="0" borderId="0" xfId="22" applyFont="1" quotePrefix="1">
      <alignment/>
      <protection/>
    </xf>
    <xf numFmtId="0" fontId="6" fillId="2" borderId="4" xfId="21" applyFont="1" applyFill="1" applyBorder="1">
      <alignment/>
      <protection/>
    </xf>
    <xf numFmtId="0" fontId="0" fillId="0" borderId="0" xfId="21">
      <alignment/>
      <protection/>
    </xf>
    <xf numFmtId="180" fontId="6" fillId="0" borderId="0" xfId="21" applyNumberFormat="1" applyFont="1">
      <alignment/>
      <protection/>
    </xf>
    <xf numFmtId="0" fontId="6" fillId="0" borderId="0" xfId="21" applyFont="1" applyFill="1" applyBorder="1">
      <alignment/>
      <protection/>
    </xf>
    <xf numFmtId="180" fontId="6" fillId="0" borderId="0" xfId="22" applyNumberFormat="1" applyFont="1">
      <alignment/>
      <protection/>
    </xf>
    <xf numFmtId="187" fontId="6" fillId="4" borderId="4" xfId="21" applyNumberFormat="1" applyFont="1" applyFill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2" fontId="6" fillId="0" borderId="4" xfId="21" applyNumberFormat="1" applyFont="1" applyBorder="1" applyAlignment="1">
      <alignment horizontal="left"/>
      <protection/>
    </xf>
    <xf numFmtId="179" fontId="6" fillId="0" borderId="4" xfId="21" applyNumberFormat="1" applyFont="1" applyBorder="1" applyAlignment="1">
      <alignment/>
      <protection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6" fillId="0" borderId="4" xfId="22" applyFont="1" applyBorder="1" applyAlignment="1">
      <alignment horizontal="center"/>
      <protection/>
    </xf>
    <xf numFmtId="183" fontId="6" fillId="0" borderId="4" xfId="21" applyNumberFormat="1" applyFont="1" applyBorder="1">
      <alignment/>
      <protection/>
    </xf>
    <xf numFmtId="188" fontId="5" fillId="0" borderId="4" xfId="0" applyNumberFormat="1" applyFont="1" applyBorder="1" applyAlignment="1">
      <alignment/>
    </xf>
    <xf numFmtId="187" fontId="6" fillId="0" borderId="4" xfId="0" applyNumberFormat="1" applyFont="1" applyBorder="1" applyAlignment="1">
      <alignment/>
    </xf>
    <xf numFmtId="188" fontId="6" fillId="0" borderId="4" xfId="21" applyNumberFormat="1" applyFont="1" applyBorder="1">
      <alignment/>
      <protection/>
    </xf>
    <xf numFmtId="0" fontId="6" fillId="0" borderId="12" xfId="22" applyFont="1" applyBorder="1" applyAlignment="1">
      <alignment horizontal="center"/>
      <protection/>
    </xf>
    <xf numFmtId="188" fontId="6" fillId="0" borderId="12" xfId="21" applyNumberFormat="1" applyFont="1" applyBorder="1">
      <alignment/>
      <protection/>
    </xf>
    <xf numFmtId="188" fontId="5" fillId="0" borderId="12" xfId="0" applyNumberFormat="1" applyFont="1" applyBorder="1" applyAlignment="1">
      <alignment/>
    </xf>
    <xf numFmtId="187" fontId="6" fillId="0" borderId="12" xfId="0" applyNumberFormat="1" applyFont="1" applyBorder="1" applyAlignment="1">
      <alignment/>
    </xf>
    <xf numFmtId="0" fontId="6" fillId="4" borderId="4" xfId="22" applyFont="1" applyFill="1" applyBorder="1" applyAlignment="1">
      <alignment horizontal="center"/>
      <protection/>
    </xf>
    <xf numFmtId="188" fontId="5" fillId="4" borderId="4" xfId="21" applyNumberFormat="1" applyFont="1" applyFill="1" applyBorder="1">
      <alignment/>
      <protection/>
    </xf>
    <xf numFmtId="188" fontId="5" fillId="4" borderId="4" xfId="0" applyNumberFormat="1" applyFont="1" applyFill="1" applyBorder="1" applyAlignment="1">
      <alignment/>
    </xf>
    <xf numFmtId="187" fontId="6" fillId="4" borderId="4" xfId="0" applyNumberFormat="1" applyFont="1" applyFill="1" applyBorder="1" applyAlignment="1">
      <alignment/>
    </xf>
    <xf numFmtId="188" fontId="6" fillId="0" borderId="0" xfId="21" applyNumberFormat="1" applyFont="1">
      <alignment/>
      <protection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2" xfId="21" applyFont="1" applyBorder="1">
      <alignment/>
      <protection/>
    </xf>
    <xf numFmtId="0" fontId="6" fillId="0" borderId="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6" xfId="0" applyFont="1" applyBorder="1" applyAlignment="1">
      <alignment/>
    </xf>
    <xf numFmtId="176" fontId="6" fillId="0" borderId="7" xfId="22" applyNumberFormat="1" applyFont="1" applyBorder="1" applyAlignment="1">
      <alignment horizontal="center"/>
      <protection/>
    </xf>
    <xf numFmtId="182" fontId="6" fillId="0" borderId="4" xfId="21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56" fontId="0" fillId="0" borderId="0" xfId="0" applyNumberFormat="1" applyAlignment="1">
      <alignment/>
    </xf>
    <xf numFmtId="0" fontId="6" fillId="0" borderId="4" xfId="22" applyFont="1" applyBorder="1" applyAlignment="1">
      <alignment horizontal="center" wrapText="1"/>
      <protection/>
    </xf>
    <xf numFmtId="0" fontId="6" fillId="0" borderId="4" xfId="0" applyFont="1" applyBorder="1" applyAlignment="1">
      <alignment/>
    </xf>
    <xf numFmtId="0" fontId="6" fillId="0" borderId="6" xfId="21" applyFont="1" applyBorder="1" applyAlignment="1">
      <alignment horizontal="center"/>
      <protection/>
    </xf>
    <xf numFmtId="0" fontId="6" fillId="0" borderId="7" xfId="21" applyFont="1" applyBorder="1" applyAlignment="1">
      <alignment horizontal="center"/>
      <protection/>
    </xf>
    <xf numFmtId="0" fontId="6" fillId="3" borderId="4" xfId="22" applyFont="1" applyFill="1" applyBorder="1" applyAlignment="1">
      <alignment horizontal="center" wrapText="1"/>
      <protection/>
    </xf>
    <xf numFmtId="0" fontId="6" fillId="3" borderId="4" xfId="0" applyFont="1" applyFill="1" applyBorder="1" applyAlignment="1">
      <alignment/>
    </xf>
    <xf numFmtId="0" fontId="6" fillId="3" borderId="16" xfId="21" applyFont="1" applyFill="1" applyBorder="1" applyAlignment="1">
      <alignment horizontal="center"/>
      <protection/>
    </xf>
    <xf numFmtId="0" fontId="6" fillId="3" borderId="17" xfId="21" applyFont="1" applyFill="1" applyBorder="1" applyAlignment="1">
      <alignment horizontal="center"/>
      <protection/>
    </xf>
    <xf numFmtId="0" fontId="6" fillId="3" borderId="21" xfId="21" applyFont="1" applyFill="1" applyBorder="1" applyAlignment="1">
      <alignment horizontal="center"/>
      <protection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21" applyFont="1" applyBorder="1" applyAlignme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rmcalc" xfId="21"/>
    <cellStyle name="標準_アーム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Variation of VTF for Micro MA-505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625"/>
          <c:w val="0.72025"/>
          <c:h val="0.9075"/>
        </c:manualLayout>
      </c:layout>
      <c:scatterChart>
        <c:scatterStyle val="smooth"/>
        <c:varyColors val="0"/>
        <c:ser>
          <c:idx val="0"/>
          <c:order val="0"/>
          <c:tx>
            <c:v>VTF 0.5 at Bias G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'MA-505'!$A$15:$A$106</c:f>
              <c:numCache/>
            </c:numRef>
          </c:xVal>
          <c:yVal>
            <c:numRef>
              <c:f>'MA-505'!$S$15:$S$106</c:f>
              <c:numCache/>
            </c:numRef>
          </c:yVal>
          <c:smooth val="1"/>
        </c:ser>
        <c:ser>
          <c:idx val="1"/>
          <c:order val="1"/>
          <c:tx>
            <c:v>VTF 1.0 at Bias 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'MA-505'!$A$15:$A$106</c:f>
              <c:numCache/>
            </c:numRef>
          </c:xVal>
          <c:yVal>
            <c:numRef>
              <c:f>'MA-505'!$W$15:$W$106</c:f>
              <c:numCache/>
            </c:numRef>
          </c:yVal>
          <c:smooth val="1"/>
        </c:ser>
        <c:ser>
          <c:idx val="2"/>
          <c:order val="2"/>
          <c:tx>
            <c:v>VTF 1.5 at Bias G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'MA-505'!$A$15:$A$106</c:f>
              <c:numCache/>
            </c:numRef>
          </c:xVal>
          <c:yVal>
            <c:numRef>
              <c:f>'MA-505'!$AA$15:$AA$106</c:f>
              <c:numCache/>
            </c:numRef>
          </c:yVal>
          <c:smooth val="1"/>
        </c:ser>
        <c:ser>
          <c:idx val="3"/>
          <c:order val="3"/>
          <c:tx>
            <c:v>VTF 0.5 at Bias 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'MA-505'!$A$15:$A$106</c:f>
              <c:numCache/>
            </c:numRef>
          </c:xVal>
          <c:yVal>
            <c:numRef>
              <c:f>'MA-505'!$AJ$15:$AJ$106</c:f>
              <c:numCache/>
            </c:numRef>
          </c:yVal>
          <c:smooth val="1"/>
        </c:ser>
        <c:ser>
          <c:idx val="4"/>
          <c:order val="4"/>
          <c:tx>
            <c:v>VTF 1.0 at Bias 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'MA-505'!$A$15:$A$106</c:f>
              <c:numCache/>
            </c:numRef>
          </c:xVal>
          <c:yVal>
            <c:numRef>
              <c:f>'MA-505'!$AN$15:$AN$106</c:f>
              <c:numCache/>
            </c:numRef>
          </c:yVal>
          <c:smooth val="1"/>
        </c:ser>
        <c:ser>
          <c:idx val="5"/>
          <c:order val="5"/>
          <c:tx>
            <c:v>VTF 1.5 at Bias E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'MA-505'!$A$15:$A$106</c:f>
              <c:numCache/>
            </c:numRef>
          </c:xVal>
          <c:yVal>
            <c:numRef>
              <c:f>'MA-505'!$AR$15:$AR$106</c:f>
              <c:numCache/>
            </c:numRef>
          </c:yVal>
          <c:smooth val="1"/>
        </c:ser>
        <c:ser>
          <c:idx val="6"/>
          <c:order val="6"/>
          <c:tx>
            <c:v>VTF 1.5 w/o bias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'MA-505'!$A$15:$A$106</c:f>
              <c:numCache/>
            </c:numRef>
          </c:xVal>
          <c:yVal>
            <c:numRef>
              <c:f>'MA-505'!$G$15:$G$106</c:f>
              <c:numCache/>
            </c:numRef>
          </c:yVal>
          <c:smooth val="1"/>
        </c:ser>
        <c:ser>
          <c:idx val="7"/>
          <c:order val="7"/>
          <c:tx>
            <c:v>VTF 1.0 w/o bias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'MA-505'!$A$15:$A$106</c:f>
              <c:numCache/>
            </c:numRef>
          </c:xVal>
          <c:yVal>
            <c:numRef>
              <c:f>'MA-505'!$I$15:$I$106</c:f>
              <c:numCache/>
            </c:numRef>
          </c:yVal>
          <c:smooth val="1"/>
        </c:ser>
        <c:ser>
          <c:idx val="8"/>
          <c:order val="8"/>
          <c:tx>
            <c:v>VTF 0.5 w/o bias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'MA-505'!$A$15:$A$106</c:f>
              <c:numCache/>
            </c:numRef>
          </c:xVal>
          <c:yVal>
            <c:numRef>
              <c:f>'MA-505'!$K$15:$K$106</c:f>
              <c:numCache/>
            </c:numRef>
          </c:yVal>
          <c:smooth val="1"/>
        </c:ser>
        <c:axId val="59374077"/>
        <c:axId val="64604646"/>
      </c:scatterChart>
      <c:valAx>
        <c:axId val="59374077"/>
        <c:scaling>
          <c:orientation val="minMax"/>
          <c:max val="147"/>
          <c:min val="5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Groove Radius (mm)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4604646"/>
        <c:crossesAt val="0"/>
        <c:crossBetween val="midCat"/>
        <c:dispUnits/>
        <c:majorUnit val="10"/>
        <c:minorUnit val="1"/>
      </c:valAx>
      <c:valAx>
        <c:axId val="646046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Forces (g) to arm at stylus point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9374077"/>
        <c:crossesAt val="57"/>
        <c:crossBetween val="midCat"/>
        <c:dispUnits/>
        <c:majorUnit val="0.25"/>
        <c:minorUnit val="0.0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1905"/>
          <c:w val="0.22625"/>
          <c:h val="0.5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Inside Force versus Canceling Force for Micro MA-505</a:t>
            </a:r>
          </a:p>
        </c:rich>
      </c:tx>
      <c:layout>
        <c:manualLayout>
          <c:xMode val="factor"/>
          <c:yMode val="factor"/>
          <c:x val="0.001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33"/>
          <c:w val="0.71525"/>
          <c:h val="0.842"/>
        </c:manualLayout>
      </c:layout>
      <c:scatterChart>
        <c:scatterStyle val="smooth"/>
        <c:varyColors val="0"/>
        <c:ser>
          <c:idx val="0"/>
          <c:order val="0"/>
          <c:tx>
            <c:v>Inside Force for VTF1.5g (E)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'MA-505'!$A$15:$A$106</c:f>
              <c:numCache/>
            </c:numRef>
          </c:xVal>
          <c:yVal>
            <c:numRef>
              <c:f>'MA-505'!$AT$15:$AT$106</c:f>
              <c:numCache/>
            </c:numRef>
          </c:yVal>
          <c:smooth val="1"/>
        </c:ser>
        <c:ser>
          <c:idx val="6"/>
          <c:order val="1"/>
          <c:tx>
            <c:v>Inside Force for VTF 1.5g(G)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'MA-505'!$A$15:$A$106</c:f>
              <c:numCache/>
            </c:numRef>
          </c:xVal>
          <c:yVal>
            <c:numRef>
              <c:f>'MA-505'!$AC$15:$AC$106</c:f>
              <c:numCache/>
            </c:numRef>
          </c:yVal>
          <c:smooth val="1"/>
        </c:ser>
        <c:ser>
          <c:idx val="2"/>
          <c:order val="2"/>
          <c:tx>
            <c:v>Cancel Force for bias 1.5E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'MA-505'!$A$15:$A$106</c:f>
              <c:numCache/>
            </c:numRef>
          </c:xVal>
          <c:yVal>
            <c:numRef>
              <c:f>'MA-505'!$AS$15:$AS$106</c:f>
              <c:numCache/>
            </c:numRef>
          </c:yVal>
          <c:smooth val="1"/>
        </c:ser>
        <c:ser>
          <c:idx val="1"/>
          <c:order val="3"/>
          <c:tx>
            <c:v>Cancel Force for bias 1.5G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'MA-505'!$A$15:$A$106</c:f>
              <c:numCache/>
            </c:numRef>
          </c:xVal>
          <c:yVal>
            <c:numRef>
              <c:f>'MA-505'!$AB$15:$AB$106</c:f>
              <c:numCache/>
            </c:numRef>
          </c:yVal>
          <c:smooth val="1"/>
        </c:ser>
        <c:ser>
          <c:idx val="3"/>
          <c:order val="4"/>
          <c:tx>
            <c:v>Inside Force for VTF 1.5g w/o Bias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'MA-505'!$A$15:$A$106</c:f>
              <c:numCache/>
            </c:numRef>
          </c:xVal>
          <c:yVal>
            <c:numRef>
              <c:f>'MA-505'!$H$15:$H$106</c:f>
              <c:numCache/>
            </c:numRef>
          </c:yVal>
          <c:smooth val="1"/>
        </c:ser>
        <c:axId val="44570903"/>
        <c:axId val="65593808"/>
      </c:scatterChart>
      <c:valAx>
        <c:axId val="44570903"/>
        <c:scaling>
          <c:orientation val="minMax"/>
          <c:max val="147"/>
          <c:min val="5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Groove Radius (mm)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5593808"/>
        <c:crossesAt val="0"/>
        <c:crossBetween val="midCat"/>
        <c:dispUnits/>
        <c:majorUnit val="10"/>
        <c:minorUnit val="1"/>
      </c:valAx>
      <c:valAx>
        <c:axId val="65593808"/>
        <c:scaling>
          <c:orientation val="minMax"/>
          <c:max val="0.3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Forces (g) to arm at stylus point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_ 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4570903"/>
        <c:crossesAt val="57"/>
        <c:crossBetween val="midCat"/>
        <c:dispUnits/>
        <c:majorUnit val="0.05"/>
        <c:minorUnit val="0.0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.17275"/>
          <c:w val="0.2165"/>
          <c:h val="0.65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15</xdr:row>
      <xdr:rowOff>9525</xdr:rowOff>
    </xdr:from>
    <xdr:to>
      <xdr:col>10</xdr:col>
      <xdr:colOff>9525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790575" y="3190875"/>
        <a:ext cx="5476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238125</xdr:colOff>
      <xdr:row>15</xdr:row>
      <xdr:rowOff>47625</xdr:rowOff>
    </xdr:from>
    <xdr:to>
      <xdr:col>19</xdr:col>
      <xdr:colOff>104775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7105650" y="3228975"/>
        <a:ext cx="54959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46</xdr:col>
      <xdr:colOff>276225</xdr:colOff>
      <xdr:row>65</xdr:row>
      <xdr:rowOff>104775</xdr:rowOff>
    </xdr:from>
    <xdr:to>
      <xdr:col>51</xdr:col>
      <xdr:colOff>9525</xdr:colOff>
      <xdr:row>72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03725" y="12811125"/>
          <a:ext cx="3848100" cy="1400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5"/>
  <sheetViews>
    <sheetView tabSelected="1" workbookViewId="0" topLeftCell="AS76">
      <selection activeCell="G11" sqref="G11"/>
    </sheetView>
  </sheetViews>
  <sheetFormatPr defaultColWidth="9.140625" defaultRowHeight="15"/>
  <cols>
    <col min="1" max="1" width="12.8515625" style="0" customWidth="1"/>
    <col min="6" max="6" width="6.28125" style="0" customWidth="1"/>
    <col min="8" max="8" width="10.7109375" style="0" customWidth="1"/>
    <col min="14" max="14" width="13.00390625" style="0" customWidth="1"/>
    <col min="15" max="15" width="10.00390625" style="0" customWidth="1"/>
    <col min="16" max="16" width="12.140625" style="0" customWidth="1"/>
    <col min="17" max="17" width="11.57421875" style="0" customWidth="1"/>
    <col min="18" max="18" width="10.28125" style="0" customWidth="1"/>
    <col min="31" max="31" width="13.7109375" style="0" customWidth="1"/>
    <col min="32" max="33" width="10.8515625" style="0" customWidth="1"/>
    <col min="34" max="34" width="9.7109375" style="0" customWidth="1"/>
    <col min="47" max="47" width="8.140625" style="0" customWidth="1"/>
    <col min="48" max="48" width="11.7109375" style="0" customWidth="1"/>
    <col min="49" max="49" width="12.421875" style="0" customWidth="1"/>
    <col min="50" max="50" width="14.421875" style="0" customWidth="1"/>
    <col min="51" max="51" width="15.00390625" style="0" customWidth="1"/>
    <col min="52" max="52" width="12.7109375" style="0" customWidth="1"/>
    <col min="54" max="54" width="11.421875" style="0" customWidth="1"/>
    <col min="55" max="55" width="10.8515625" style="0" customWidth="1"/>
  </cols>
  <sheetData>
    <row r="1" spans="1:59" ht="15.75" thickBot="1">
      <c r="A1" s="1" t="s">
        <v>25</v>
      </c>
      <c r="B1" s="2"/>
      <c r="C1" s="3" t="s">
        <v>26</v>
      </c>
      <c r="D1" s="3" t="s">
        <v>27</v>
      </c>
      <c r="E1" s="3" t="s">
        <v>28</v>
      </c>
      <c r="F1" s="3"/>
      <c r="G1" s="4" t="s">
        <v>29</v>
      </c>
      <c r="H1" s="3"/>
      <c r="I1" s="5"/>
      <c r="J1" s="3"/>
      <c r="K1" s="6"/>
      <c r="L1" s="7"/>
      <c r="M1" s="8" t="s">
        <v>30</v>
      </c>
      <c r="N1" s="3"/>
      <c r="O1" s="3"/>
      <c r="P1" s="5"/>
      <c r="Q1" s="3"/>
      <c r="R1" s="9"/>
      <c r="S1" s="9"/>
      <c r="T1" s="10"/>
      <c r="U1" s="9"/>
      <c r="V1" s="3"/>
      <c r="W1" s="3"/>
      <c r="X1" s="3"/>
      <c r="Y1" s="3"/>
      <c r="Z1" s="3"/>
      <c r="AA1" s="3"/>
      <c r="AB1" s="3"/>
      <c r="AC1" s="3"/>
      <c r="AD1" s="4" t="s">
        <v>31</v>
      </c>
      <c r="AE1" s="3"/>
      <c r="AF1" s="3"/>
      <c r="AG1" s="5"/>
      <c r="AH1" s="3"/>
      <c r="AI1" s="9"/>
      <c r="AJ1" s="9"/>
      <c r="AK1" s="10"/>
      <c r="AL1" s="9"/>
      <c r="AM1" s="3"/>
      <c r="AN1" s="3"/>
      <c r="AO1" s="3"/>
      <c r="AP1" s="3"/>
      <c r="AQ1" s="3"/>
      <c r="AR1" s="3"/>
      <c r="AS1" s="3"/>
      <c r="AT1" s="3"/>
      <c r="AU1" s="11" t="s">
        <v>0</v>
      </c>
      <c r="AV1" s="9"/>
      <c r="AX1" s="9" t="s">
        <v>32</v>
      </c>
      <c r="AY1" s="12"/>
      <c r="AZ1" s="12"/>
      <c r="BA1" s="12"/>
      <c r="BB1" s="12"/>
      <c r="BC1" s="12"/>
      <c r="BD1" s="12"/>
      <c r="BE1" s="12"/>
      <c r="BF1" s="12"/>
      <c r="BG1" s="12"/>
    </row>
    <row r="2" spans="1:59" ht="15.75" thickBot="1">
      <c r="A2" s="9" t="s">
        <v>1</v>
      </c>
      <c r="B2" s="9">
        <f>C5-C4</f>
        <v>222</v>
      </c>
      <c r="C2" s="9"/>
      <c r="D2" s="9"/>
      <c r="E2" s="9"/>
      <c r="F2" s="9"/>
      <c r="G2" s="13"/>
      <c r="H2" s="9"/>
      <c r="I2" s="9"/>
      <c r="J2" s="9"/>
      <c r="K2" s="14"/>
      <c r="L2" s="7"/>
      <c r="M2" s="15"/>
      <c r="N2" s="16" t="s">
        <v>33</v>
      </c>
      <c r="O2" s="17"/>
      <c r="P2" s="17"/>
      <c r="Q2" s="9"/>
      <c r="R2" s="18">
        <v>4.1</v>
      </c>
      <c r="S2" s="9" t="s">
        <v>2</v>
      </c>
      <c r="T2" s="10"/>
      <c r="U2" s="9"/>
      <c r="V2" s="9"/>
      <c r="W2" s="9"/>
      <c r="X2" s="9"/>
      <c r="Y2" s="9"/>
      <c r="Z2" s="9"/>
      <c r="AA2" s="9"/>
      <c r="AB2" s="9"/>
      <c r="AC2" s="9"/>
      <c r="AD2" s="13"/>
      <c r="AE2" s="16" t="s">
        <v>33</v>
      </c>
      <c r="AF2" s="17"/>
      <c r="AG2" s="17"/>
      <c r="AH2" s="9"/>
      <c r="AI2" s="19">
        <f>R2</f>
        <v>4.1</v>
      </c>
      <c r="AJ2" s="9" t="s">
        <v>2</v>
      </c>
      <c r="AK2" s="10"/>
      <c r="AL2" s="9"/>
      <c r="AM2" s="9"/>
      <c r="AN2" s="9"/>
      <c r="AO2" s="9"/>
      <c r="AP2" s="9"/>
      <c r="AQ2" s="9"/>
      <c r="AR2" s="9"/>
      <c r="AS2" s="9"/>
      <c r="AT2" s="9"/>
      <c r="AU2" s="11"/>
      <c r="AV2" s="9"/>
      <c r="AW2" s="20"/>
      <c r="AX2" s="9"/>
      <c r="AY2" s="12"/>
      <c r="AZ2" s="12"/>
      <c r="BA2" s="12"/>
      <c r="BB2" s="12"/>
      <c r="BC2" s="12"/>
      <c r="BD2" s="12"/>
      <c r="BE2" s="12"/>
      <c r="BF2" s="12"/>
      <c r="BG2" s="12"/>
    </row>
    <row r="3" spans="1:59" ht="15.75" thickBot="1">
      <c r="A3" s="9" t="s">
        <v>3</v>
      </c>
      <c r="B3" s="17">
        <f>SIN(C6*PI()/180)*C5</f>
        <v>88.1409027787785</v>
      </c>
      <c r="C3" s="9"/>
      <c r="D3" s="17"/>
      <c r="E3" s="17"/>
      <c r="F3" s="17"/>
      <c r="G3" s="13"/>
      <c r="H3" s="9"/>
      <c r="I3" s="9"/>
      <c r="J3" s="9"/>
      <c r="K3" s="21"/>
      <c r="L3" s="7"/>
      <c r="M3" s="15"/>
      <c r="N3" s="22" t="s">
        <v>34</v>
      </c>
      <c r="O3" s="23"/>
      <c r="P3" s="23"/>
      <c r="Q3" s="9"/>
      <c r="R3" s="9"/>
      <c r="S3" s="9"/>
      <c r="T3" s="10"/>
      <c r="U3" s="9"/>
      <c r="V3" s="17"/>
      <c r="W3" s="17"/>
      <c r="X3" s="17"/>
      <c r="Y3" s="17"/>
      <c r="Z3" s="17"/>
      <c r="AA3" s="17"/>
      <c r="AB3" s="17"/>
      <c r="AC3" s="17"/>
      <c r="AD3" s="13"/>
      <c r="AE3" s="22" t="s">
        <v>34</v>
      </c>
      <c r="AF3" s="23"/>
      <c r="AG3" s="23"/>
      <c r="AH3" s="9"/>
      <c r="AI3" s="9"/>
      <c r="AJ3" s="9"/>
      <c r="AK3" s="10"/>
      <c r="AL3" s="9"/>
      <c r="AM3" s="17"/>
      <c r="AN3" s="17"/>
      <c r="AO3" s="17"/>
      <c r="AP3" s="17"/>
      <c r="AQ3" s="17"/>
      <c r="AR3" s="17"/>
      <c r="AS3" s="17"/>
      <c r="AT3" s="17"/>
      <c r="AU3" s="24"/>
      <c r="AV3" s="25" t="s">
        <v>35</v>
      </c>
      <c r="AW3" s="26" t="s">
        <v>36</v>
      </c>
      <c r="AX3" s="27"/>
      <c r="AY3" s="28">
        <v>45</v>
      </c>
      <c r="AZ3" s="29" t="s">
        <v>37</v>
      </c>
      <c r="BA3" s="216" t="s">
        <v>38</v>
      </c>
      <c r="BB3" s="226"/>
      <c r="BC3" s="227"/>
      <c r="BD3" s="12" t="s">
        <v>39</v>
      </c>
      <c r="BE3" s="12"/>
      <c r="BF3" s="12"/>
      <c r="BG3" s="12"/>
    </row>
    <row r="4" spans="1:59" ht="15.75" thickBot="1">
      <c r="A4" s="9" t="s">
        <v>4</v>
      </c>
      <c r="B4" s="2" t="s">
        <v>5</v>
      </c>
      <c r="C4" s="30">
        <v>15</v>
      </c>
      <c r="D4" s="31">
        <f aca="true" t="shared" si="0" ref="D4:E6">C4</f>
        <v>15</v>
      </c>
      <c r="E4" s="31">
        <f t="shared" si="0"/>
        <v>15</v>
      </c>
      <c r="F4" s="12" t="s">
        <v>6</v>
      </c>
      <c r="G4" s="32"/>
      <c r="H4" s="9"/>
      <c r="I4" s="9"/>
      <c r="J4" s="9"/>
      <c r="K4" s="33"/>
      <c r="L4" s="7"/>
      <c r="M4" s="34" t="s">
        <v>40</v>
      </c>
      <c r="O4" s="9"/>
      <c r="P4" s="9"/>
      <c r="Q4" s="23"/>
      <c r="R4" s="35">
        <v>25</v>
      </c>
      <c r="S4" s="23" t="s">
        <v>41</v>
      </c>
      <c r="T4" s="22"/>
      <c r="U4" s="23"/>
      <c r="V4" s="9"/>
      <c r="W4" s="9"/>
      <c r="X4" s="9"/>
      <c r="Y4" s="9"/>
      <c r="Z4" s="9"/>
      <c r="AA4" s="9"/>
      <c r="AB4" s="9"/>
      <c r="AC4" s="9"/>
      <c r="AD4" s="36" t="s">
        <v>40</v>
      </c>
      <c r="AF4" s="9"/>
      <c r="AG4" s="9"/>
      <c r="AH4" s="23"/>
      <c r="AI4" s="37">
        <f>R4</f>
        <v>25</v>
      </c>
      <c r="AJ4" s="23" t="s">
        <v>41</v>
      </c>
      <c r="AL4" s="23"/>
      <c r="AM4" s="9"/>
      <c r="AN4" s="9"/>
      <c r="AO4" s="9"/>
      <c r="AP4" s="9"/>
      <c r="AQ4" s="9"/>
      <c r="AR4" s="9"/>
      <c r="AS4" s="9"/>
      <c r="AT4" s="9"/>
      <c r="AU4" s="38"/>
      <c r="AV4" s="39" t="s">
        <v>42</v>
      </c>
      <c r="AW4" s="26" t="s">
        <v>36</v>
      </c>
      <c r="AX4" s="40"/>
      <c r="AY4" s="21">
        <f>SQRT(2)*15</f>
        <v>21.213203435596427</v>
      </c>
      <c r="AZ4" s="41" t="s">
        <v>43</v>
      </c>
      <c r="BA4" s="42" t="s">
        <v>44</v>
      </c>
      <c r="BB4" s="33" t="s">
        <v>45</v>
      </c>
      <c r="BC4" s="43" t="s">
        <v>46</v>
      </c>
      <c r="BD4" s="12"/>
      <c r="BE4" s="12"/>
      <c r="BF4" s="12"/>
      <c r="BG4" s="12"/>
    </row>
    <row r="5" spans="1:59" ht="15">
      <c r="A5" s="9" t="s">
        <v>7</v>
      </c>
      <c r="B5" s="2" t="s">
        <v>8</v>
      </c>
      <c r="C5" s="44">
        <v>237</v>
      </c>
      <c r="D5" s="31">
        <f t="shared" si="0"/>
        <v>237</v>
      </c>
      <c r="E5" s="31">
        <f t="shared" si="0"/>
        <v>237</v>
      </c>
      <c r="F5" s="12" t="s">
        <v>6</v>
      </c>
      <c r="G5" s="32"/>
      <c r="H5" s="216" t="s">
        <v>47</v>
      </c>
      <c r="I5" s="217"/>
      <c r="J5" s="217"/>
      <c r="K5" s="42"/>
      <c r="L5" s="7"/>
      <c r="M5" s="45"/>
      <c r="N5" s="214" t="s">
        <v>48</v>
      </c>
      <c r="O5" s="214" t="s">
        <v>49</v>
      </c>
      <c r="P5" s="218" t="s">
        <v>50</v>
      </c>
      <c r="Q5" s="9"/>
      <c r="R5" s="9"/>
      <c r="S5" s="9"/>
      <c r="T5" s="10"/>
      <c r="U5" s="9"/>
      <c r="V5" s="9"/>
      <c r="W5" s="9"/>
      <c r="X5" s="9"/>
      <c r="Y5" s="9"/>
      <c r="Z5" s="9"/>
      <c r="AA5" s="9"/>
      <c r="AB5" s="9"/>
      <c r="AC5" s="9"/>
      <c r="AD5" s="32"/>
      <c r="AE5" s="214" t="s">
        <v>48</v>
      </c>
      <c r="AF5" s="214" t="s">
        <v>49</v>
      </c>
      <c r="AG5" s="214" t="s">
        <v>50</v>
      </c>
      <c r="AH5" s="9"/>
      <c r="AI5" s="9"/>
      <c r="AJ5" s="9"/>
      <c r="AK5" s="10"/>
      <c r="AL5" s="9"/>
      <c r="AM5" s="9"/>
      <c r="AN5" s="9"/>
      <c r="AO5" s="9"/>
      <c r="AP5" s="9"/>
      <c r="AQ5" s="9"/>
      <c r="AR5" s="9"/>
      <c r="AS5" s="9"/>
      <c r="AT5" s="9"/>
      <c r="AU5" s="46"/>
      <c r="AV5" s="47" t="s">
        <v>51</v>
      </c>
      <c r="AW5" s="228" t="s">
        <v>52</v>
      </c>
      <c r="AX5" s="228"/>
      <c r="AY5" s="33"/>
      <c r="AZ5" s="48"/>
      <c r="BA5" s="49">
        <f>SQRT(2)*1.5*237/15</f>
        <v>33.51686142824236</v>
      </c>
      <c r="BB5" s="50">
        <f>SQRT(2)*1*237/15</f>
        <v>22.344574285494904</v>
      </c>
      <c r="BC5" s="51">
        <f>SQRT(2)*0.5*237/15</f>
        <v>11.172287142747452</v>
      </c>
      <c r="BD5" s="12"/>
      <c r="BE5" s="12"/>
      <c r="BF5" s="12"/>
      <c r="BG5" s="12"/>
    </row>
    <row r="6" spans="1:59" ht="25.5" customHeight="1">
      <c r="A6" s="12" t="s">
        <v>9</v>
      </c>
      <c r="B6" s="52" t="s">
        <v>10</v>
      </c>
      <c r="C6" s="44">
        <v>21.833</v>
      </c>
      <c r="D6" s="31">
        <f t="shared" si="0"/>
        <v>21.833</v>
      </c>
      <c r="E6" s="31">
        <f t="shared" si="0"/>
        <v>21.833</v>
      </c>
      <c r="F6" s="12" t="s">
        <v>11</v>
      </c>
      <c r="G6" s="32"/>
      <c r="H6" s="42" t="s">
        <v>44</v>
      </c>
      <c r="I6" s="33" t="s">
        <v>45</v>
      </c>
      <c r="J6" s="33" t="s">
        <v>46</v>
      </c>
      <c r="K6" s="42"/>
      <c r="L6" s="7"/>
      <c r="M6" s="53"/>
      <c r="N6" s="215"/>
      <c r="O6" s="215"/>
      <c r="P6" s="219"/>
      <c r="Q6" s="54"/>
      <c r="R6" s="54"/>
      <c r="S6" s="54"/>
      <c r="T6" s="55"/>
      <c r="U6" s="54"/>
      <c r="V6" s="9"/>
      <c r="W6" s="9"/>
      <c r="X6" s="9"/>
      <c r="Y6" s="9"/>
      <c r="Z6" s="9"/>
      <c r="AA6" s="9"/>
      <c r="AB6" s="9"/>
      <c r="AC6" s="9"/>
      <c r="AD6" s="32"/>
      <c r="AE6" s="215"/>
      <c r="AF6" s="215"/>
      <c r="AG6" s="215"/>
      <c r="AH6" s="54"/>
      <c r="AI6" s="54"/>
      <c r="AJ6" s="54"/>
      <c r="AK6" s="55"/>
      <c r="AL6" s="54"/>
      <c r="AM6" s="9"/>
      <c r="AN6" s="9"/>
      <c r="AO6" s="9"/>
      <c r="AP6" s="9"/>
      <c r="AQ6" s="9"/>
      <c r="AR6" s="9"/>
      <c r="AS6" s="9"/>
      <c r="AT6" s="9"/>
      <c r="AU6" s="46"/>
      <c r="AV6" s="56">
        <v>0</v>
      </c>
      <c r="AW6" s="57">
        <v>0</v>
      </c>
      <c r="AX6" s="58" t="s">
        <v>43</v>
      </c>
      <c r="AY6" s="33"/>
      <c r="AZ6" s="48"/>
      <c r="BA6" s="220" t="s">
        <v>53</v>
      </c>
      <c r="BB6" s="221"/>
      <c r="BC6" s="222"/>
      <c r="BD6" s="1" t="s">
        <v>54</v>
      </c>
      <c r="BE6" s="12"/>
      <c r="BF6" s="12"/>
      <c r="BG6" s="12"/>
    </row>
    <row r="7" spans="1:59" ht="15.75" thickBot="1">
      <c r="A7" s="1" t="s">
        <v>55</v>
      </c>
      <c r="B7" s="52" t="s">
        <v>12</v>
      </c>
      <c r="C7" s="59">
        <v>1.5</v>
      </c>
      <c r="D7" s="59">
        <v>1</v>
      </c>
      <c r="E7" s="59">
        <v>0.5</v>
      </c>
      <c r="F7" s="12" t="s">
        <v>13</v>
      </c>
      <c r="G7" s="13"/>
      <c r="H7" s="60">
        <v>30</v>
      </c>
      <c r="I7" s="61">
        <v>20</v>
      </c>
      <c r="J7" s="61">
        <v>10</v>
      </c>
      <c r="K7" s="42"/>
      <c r="L7" s="7"/>
      <c r="M7" s="62"/>
      <c r="N7" s="63" t="s">
        <v>56</v>
      </c>
      <c r="O7" s="63">
        <v>1.26</v>
      </c>
      <c r="P7" s="64">
        <v>10</v>
      </c>
      <c r="Q7" s="65"/>
      <c r="R7" s="66"/>
      <c r="S7" s="67"/>
      <c r="T7" s="68"/>
      <c r="U7" s="67"/>
      <c r="V7" s="69"/>
      <c r="W7" s="9"/>
      <c r="X7" s="9"/>
      <c r="Y7" s="9"/>
      <c r="Z7" s="9"/>
      <c r="AA7" s="9"/>
      <c r="AB7" s="9"/>
      <c r="AC7" s="9"/>
      <c r="AD7" s="13"/>
      <c r="AE7" s="63" t="s">
        <v>56</v>
      </c>
      <c r="AF7" s="63">
        <v>1.26</v>
      </c>
      <c r="AG7" s="64">
        <v>10</v>
      </c>
      <c r="AH7" s="66"/>
      <c r="AI7" s="67"/>
      <c r="AJ7" s="67"/>
      <c r="AK7" s="68"/>
      <c r="AL7" s="67"/>
      <c r="AM7" s="69"/>
      <c r="AN7" s="9"/>
      <c r="AO7" s="9"/>
      <c r="AP7" s="9"/>
      <c r="AQ7" s="9"/>
      <c r="AR7" s="9"/>
      <c r="AS7" s="9"/>
      <c r="AT7" s="9"/>
      <c r="AU7" s="46"/>
      <c r="AV7" s="56" t="s">
        <v>57</v>
      </c>
      <c r="AW7" s="57">
        <v>1.5</v>
      </c>
      <c r="AX7" s="58" t="s">
        <v>43</v>
      </c>
      <c r="AY7" s="33"/>
      <c r="AZ7" s="48"/>
      <c r="BA7" s="70" t="s">
        <v>44</v>
      </c>
      <c r="BB7" s="70" t="s">
        <v>45</v>
      </c>
      <c r="BC7" s="70" t="s">
        <v>46</v>
      </c>
      <c r="BD7" s="12"/>
      <c r="BE7" s="12"/>
      <c r="BF7" s="12"/>
      <c r="BG7" s="12"/>
    </row>
    <row r="8" spans="1:59" ht="15.75" thickBot="1">
      <c r="A8" s="12" t="s">
        <v>218</v>
      </c>
      <c r="B8" s="52" t="s">
        <v>14</v>
      </c>
      <c r="C8" s="71">
        <v>0.4</v>
      </c>
      <c r="D8" s="72">
        <f>C8</f>
        <v>0.4</v>
      </c>
      <c r="E8" s="73">
        <f>C8</f>
        <v>0.4</v>
      </c>
      <c r="F8" s="12"/>
      <c r="G8" s="13"/>
      <c r="H8" s="9"/>
      <c r="I8" s="9"/>
      <c r="J8" s="9"/>
      <c r="K8" s="40"/>
      <c r="L8" s="7"/>
      <c r="M8" s="62"/>
      <c r="N8" s="74" t="s">
        <v>58</v>
      </c>
      <c r="O8" s="75">
        <v>3.71</v>
      </c>
      <c r="P8" s="76">
        <v>20</v>
      </c>
      <c r="Q8" s="77"/>
      <c r="R8" s="67"/>
      <c r="S8" s="67"/>
      <c r="T8" s="68"/>
      <c r="U8" s="67"/>
      <c r="V8" s="12"/>
      <c r="W8" s="9"/>
      <c r="X8" s="9"/>
      <c r="Y8" s="9"/>
      <c r="Z8" s="9"/>
      <c r="AA8" s="9"/>
      <c r="AB8" s="9"/>
      <c r="AC8" s="9"/>
      <c r="AD8" s="13"/>
      <c r="AE8" s="74" t="s">
        <v>58</v>
      </c>
      <c r="AF8" s="75">
        <v>3.71</v>
      </c>
      <c r="AG8" s="76">
        <v>20</v>
      </c>
      <c r="AH8" s="78"/>
      <c r="AI8" s="67"/>
      <c r="AJ8" s="67"/>
      <c r="AK8" s="68"/>
      <c r="AL8" s="67"/>
      <c r="AM8" s="12"/>
      <c r="AN8" s="9"/>
      <c r="AO8" s="9"/>
      <c r="AP8" s="9"/>
      <c r="AQ8" s="9"/>
      <c r="AR8" s="9"/>
      <c r="AS8" s="9"/>
      <c r="AT8" s="9"/>
      <c r="AU8" s="24"/>
      <c r="AV8" s="79" t="s">
        <v>59</v>
      </c>
      <c r="AW8" s="80">
        <v>2.5</v>
      </c>
      <c r="AX8" s="81" t="s">
        <v>43</v>
      </c>
      <c r="AY8" s="50"/>
      <c r="AZ8" s="82"/>
      <c r="BA8" s="70">
        <v>30</v>
      </c>
      <c r="BB8" s="70">
        <v>20</v>
      </c>
      <c r="BC8" s="70">
        <v>10</v>
      </c>
      <c r="BD8" s="12"/>
      <c r="BE8" s="12"/>
      <c r="BF8" s="12"/>
      <c r="BG8" s="12"/>
    </row>
    <row r="9" spans="1:59" ht="15">
      <c r="A9" s="12" t="s">
        <v>15</v>
      </c>
      <c r="B9" s="52" t="s">
        <v>16</v>
      </c>
      <c r="C9" s="12">
        <f>C7*C8</f>
        <v>0.6000000000000001</v>
      </c>
      <c r="D9" s="83">
        <f>D7*D8</f>
        <v>0.4</v>
      </c>
      <c r="E9" s="83">
        <f>E7*E8</f>
        <v>0.2</v>
      </c>
      <c r="F9" s="12" t="s">
        <v>13</v>
      </c>
      <c r="G9" s="13"/>
      <c r="H9" s="9"/>
      <c r="I9" s="9"/>
      <c r="J9" s="9"/>
      <c r="K9" s="84"/>
      <c r="L9" s="85"/>
      <c r="M9" s="13"/>
      <c r="N9" s="86" t="s">
        <v>60</v>
      </c>
      <c r="O9" s="87">
        <v>6.16</v>
      </c>
      <c r="P9" s="76">
        <v>30</v>
      </c>
      <c r="Q9" s="16" t="s">
        <v>61</v>
      </c>
      <c r="R9" s="67"/>
      <c r="S9" s="67"/>
      <c r="T9" s="68"/>
      <c r="U9" s="67"/>
      <c r="V9" s="88"/>
      <c r="W9" s="9"/>
      <c r="X9" s="9"/>
      <c r="Y9" s="9"/>
      <c r="Z9" s="9"/>
      <c r="AA9" s="9"/>
      <c r="AB9" s="9"/>
      <c r="AC9" s="9"/>
      <c r="AD9" s="13"/>
      <c r="AE9" s="86" t="s">
        <v>60</v>
      </c>
      <c r="AF9" s="87">
        <v>6.16</v>
      </c>
      <c r="AG9" s="76">
        <v>30</v>
      </c>
      <c r="AH9" s="16" t="s">
        <v>62</v>
      </c>
      <c r="AI9" s="67"/>
      <c r="AJ9" s="67"/>
      <c r="AK9" s="68"/>
      <c r="AL9" s="67"/>
      <c r="AM9" s="88"/>
      <c r="AN9" s="9"/>
      <c r="AO9" s="9"/>
      <c r="AP9" s="9"/>
      <c r="AQ9" s="9"/>
      <c r="AR9" s="9"/>
      <c r="AS9" s="9"/>
      <c r="AT9" s="9"/>
      <c r="AU9" s="24"/>
      <c r="AV9" s="34"/>
      <c r="AW9" s="9"/>
      <c r="AX9" s="9"/>
      <c r="AY9" s="9"/>
      <c r="AZ9" s="12"/>
      <c r="BA9" s="12"/>
      <c r="BB9" s="12"/>
      <c r="BC9" s="12"/>
      <c r="BD9" s="12"/>
      <c r="BE9" s="12"/>
      <c r="BF9" s="12"/>
      <c r="BG9" s="12"/>
    </row>
    <row r="10" spans="1:59" ht="25.5">
      <c r="A10" s="85" t="s">
        <v>17</v>
      </c>
      <c r="B10" s="85" t="s">
        <v>220</v>
      </c>
      <c r="C10" s="85" t="s">
        <v>63</v>
      </c>
      <c r="D10" s="85" t="s">
        <v>63</v>
      </c>
      <c r="E10" s="89" t="s">
        <v>63</v>
      </c>
      <c r="F10" s="90"/>
      <c r="G10" s="91" t="s">
        <v>64</v>
      </c>
      <c r="H10" s="40"/>
      <c r="I10" s="9"/>
      <c r="J10" s="9"/>
      <c r="K10" s="40"/>
      <c r="L10" s="85"/>
      <c r="M10" s="92" t="s">
        <v>65</v>
      </c>
      <c r="O10" s="9"/>
      <c r="P10" s="9"/>
      <c r="R10" s="40"/>
      <c r="S10" s="40"/>
      <c r="T10" s="93"/>
      <c r="U10" s="40"/>
      <c r="V10" s="9"/>
      <c r="W10" s="9"/>
      <c r="X10" s="9"/>
      <c r="Y10" s="9"/>
      <c r="Z10" s="9"/>
      <c r="AA10" s="85"/>
      <c r="AB10" s="85"/>
      <c r="AC10" s="85"/>
      <c r="AD10" s="92" t="s">
        <v>66</v>
      </c>
      <c r="AF10" s="9"/>
      <c r="AG10" s="9"/>
      <c r="AI10" s="40"/>
      <c r="AJ10" s="40"/>
      <c r="AK10" s="93"/>
      <c r="AL10" s="40"/>
      <c r="AM10" s="9"/>
      <c r="AN10" s="9"/>
      <c r="AO10" s="9"/>
      <c r="AP10" s="9"/>
      <c r="AQ10" s="9"/>
      <c r="AR10" s="85"/>
      <c r="AS10" s="85"/>
      <c r="AT10" s="85"/>
      <c r="AU10" s="94"/>
      <c r="AV10" s="95" t="s">
        <v>67</v>
      </c>
      <c r="AW10" s="95" t="s">
        <v>68</v>
      </c>
      <c r="AX10" s="96"/>
      <c r="AY10" s="12"/>
      <c r="AZ10" s="12"/>
      <c r="BA10" s="12"/>
      <c r="BB10" s="12"/>
      <c r="BC10" s="58"/>
      <c r="BD10" s="12"/>
      <c r="BE10" s="12"/>
      <c r="BF10" s="12"/>
      <c r="BG10" s="12"/>
    </row>
    <row r="11" spans="1:57" ht="15">
      <c r="A11" s="85"/>
      <c r="B11" s="97"/>
      <c r="C11" s="52" t="s">
        <v>69</v>
      </c>
      <c r="D11" s="52" t="s">
        <v>69</v>
      </c>
      <c r="E11" s="98" t="s">
        <v>69</v>
      </c>
      <c r="F11" s="98"/>
      <c r="G11" s="99"/>
      <c r="H11" s="9"/>
      <c r="I11" s="98"/>
      <c r="J11" s="98"/>
      <c r="K11" s="98"/>
      <c r="L11" s="98"/>
      <c r="M11" s="25"/>
      <c r="N11" s="27" t="s">
        <v>70</v>
      </c>
      <c r="O11" s="100"/>
      <c r="P11" s="101" t="s">
        <v>71</v>
      </c>
      <c r="Q11" s="101" t="s">
        <v>72</v>
      </c>
      <c r="R11" s="9"/>
      <c r="S11" s="40"/>
      <c r="T11" s="93"/>
      <c r="U11" s="40"/>
      <c r="V11" s="9"/>
      <c r="W11" s="102"/>
      <c r="X11" s="102"/>
      <c r="Y11" s="102"/>
      <c r="Z11" s="102"/>
      <c r="AA11" s="102"/>
      <c r="AB11" s="102"/>
      <c r="AC11" s="40"/>
      <c r="AD11" s="25"/>
      <c r="AE11" s="27" t="s">
        <v>70</v>
      </c>
      <c r="AF11" s="100"/>
      <c r="AG11" s="101" t="s">
        <v>71</v>
      </c>
      <c r="AH11" s="101" t="s">
        <v>72</v>
      </c>
      <c r="AI11" s="103"/>
      <c r="AJ11" s="40"/>
      <c r="AK11" s="93"/>
      <c r="AL11" s="40"/>
      <c r="AM11" s="9"/>
      <c r="AN11" s="102"/>
      <c r="AO11" s="102"/>
      <c r="AP11" s="102"/>
      <c r="AQ11" s="102"/>
      <c r="AR11" s="102"/>
      <c r="AS11" s="102"/>
      <c r="AT11" s="40"/>
      <c r="AU11" s="24"/>
      <c r="AW11" s="104" t="s">
        <v>73</v>
      </c>
      <c r="AX11" s="12"/>
      <c r="AY11" s="12"/>
      <c r="AZ11" s="12"/>
      <c r="BA11" s="12"/>
      <c r="BB11" s="12"/>
      <c r="BC11" s="12"/>
      <c r="BD11" s="12"/>
      <c r="BE11" s="12"/>
    </row>
    <row r="12" spans="1:57" ht="15">
      <c r="A12" s="85"/>
      <c r="B12" s="105"/>
      <c r="C12" s="106">
        <f>MAXA(C15:C105)</f>
        <v>0.2453629553087058</v>
      </c>
      <c r="D12" s="106">
        <f>MAXA(D15:D105)</f>
        <v>0.16357530353913718</v>
      </c>
      <c r="E12" s="106">
        <f>MAXA(E15:E105)</f>
        <v>0.08178765176956859</v>
      </c>
      <c r="F12" s="106"/>
      <c r="G12" s="99"/>
      <c r="H12" s="106"/>
      <c r="I12" s="106"/>
      <c r="J12" s="106"/>
      <c r="K12" s="106"/>
      <c r="L12" s="106"/>
      <c r="M12" s="107" t="s">
        <v>74</v>
      </c>
      <c r="N12" s="6" t="s">
        <v>75</v>
      </c>
      <c r="O12" s="6" t="s">
        <v>76</v>
      </c>
      <c r="P12" s="6" t="s">
        <v>77</v>
      </c>
      <c r="Q12" s="108" t="s">
        <v>77</v>
      </c>
      <c r="R12" s="109" t="s">
        <v>78</v>
      </c>
      <c r="S12" s="110" t="s">
        <v>79</v>
      </c>
      <c r="T12" s="111" t="s">
        <v>80</v>
      </c>
      <c r="U12" s="112" t="s">
        <v>81</v>
      </c>
      <c r="V12" s="109" t="s">
        <v>78</v>
      </c>
      <c r="W12" s="113" t="s">
        <v>82</v>
      </c>
      <c r="X12" s="111" t="s">
        <v>80</v>
      </c>
      <c r="Y12" s="112" t="s">
        <v>81</v>
      </c>
      <c r="Z12" s="109" t="s">
        <v>78</v>
      </c>
      <c r="AA12" s="114" t="s">
        <v>83</v>
      </c>
      <c r="AB12" s="111" t="s">
        <v>80</v>
      </c>
      <c r="AC12" s="112" t="s">
        <v>81</v>
      </c>
      <c r="AD12" s="115" t="s">
        <v>74</v>
      </c>
      <c r="AE12" s="6" t="s">
        <v>75</v>
      </c>
      <c r="AF12" s="6" t="s">
        <v>76</v>
      </c>
      <c r="AG12" s="6" t="s">
        <v>77</v>
      </c>
      <c r="AH12" s="108" t="s">
        <v>77</v>
      </c>
      <c r="AI12" s="109" t="s">
        <v>78</v>
      </c>
      <c r="AJ12" s="110" t="s">
        <v>79</v>
      </c>
      <c r="AK12" s="111" t="s">
        <v>80</v>
      </c>
      <c r="AL12" s="112" t="s">
        <v>81</v>
      </c>
      <c r="AM12" s="109" t="s">
        <v>78</v>
      </c>
      <c r="AN12" s="113" t="s">
        <v>82</v>
      </c>
      <c r="AO12" s="111" t="s">
        <v>80</v>
      </c>
      <c r="AP12" s="112" t="s">
        <v>81</v>
      </c>
      <c r="AQ12" s="109" t="s">
        <v>78</v>
      </c>
      <c r="AR12" s="114" t="s">
        <v>83</v>
      </c>
      <c r="AS12" s="111" t="s">
        <v>80</v>
      </c>
      <c r="AT12" s="112" t="s">
        <v>81</v>
      </c>
      <c r="AU12" s="24"/>
      <c r="AV12" s="9"/>
      <c r="AW12" s="104" t="s">
        <v>84</v>
      </c>
      <c r="AX12" s="12"/>
      <c r="AY12" s="12"/>
      <c r="AZ12" s="12"/>
      <c r="BA12" s="12"/>
      <c r="BB12" s="12"/>
      <c r="BC12" s="12"/>
      <c r="BD12" s="12"/>
      <c r="BE12" s="12"/>
    </row>
    <row r="13" spans="1:57" ht="15">
      <c r="A13" s="116" t="s">
        <v>18</v>
      </c>
      <c r="B13" s="2" t="s">
        <v>19</v>
      </c>
      <c r="C13" s="12" t="s">
        <v>85</v>
      </c>
      <c r="D13" s="12" t="s">
        <v>85</v>
      </c>
      <c r="E13" s="12" t="s">
        <v>85</v>
      </c>
      <c r="F13" s="12"/>
      <c r="G13" s="117" t="s">
        <v>60</v>
      </c>
      <c r="H13" s="52"/>
      <c r="I13" s="118" t="s">
        <v>58</v>
      </c>
      <c r="J13" s="9"/>
      <c r="K13" s="3" t="s">
        <v>56</v>
      </c>
      <c r="L13" s="52"/>
      <c r="M13" s="107" t="s">
        <v>86</v>
      </c>
      <c r="N13" s="119" t="s">
        <v>87</v>
      </c>
      <c r="O13" s="119" t="s">
        <v>88</v>
      </c>
      <c r="P13" s="119" t="s">
        <v>89</v>
      </c>
      <c r="Q13" s="120" t="s">
        <v>90</v>
      </c>
      <c r="R13" s="121" t="s">
        <v>91</v>
      </c>
      <c r="S13" s="122" t="s">
        <v>92</v>
      </c>
      <c r="T13" s="6" t="s">
        <v>20</v>
      </c>
      <c r="U13" s="108" t="s">
        <v>21</v>
      </c>
      <c r="V13" s="121" t="s">
        <v>91</v>
      </c>
      <c r="W13" s="123" t="s">
        <v>92</v>
      </c>
      <c r="X13" s="6" t="s">
        <v>20</v>
      </c>
      <c r="Y13" s="108" t="s">
        <v>21</v>
      </c>
      <c r="Z13" s="121" t="s">
        <v>91</v>
      </c>
      <c r="AA13" s="124" t="s">
        <v>92</v>
      </c>
      <c r="AB13" s="6" t="s">
        <v>20</v>
      </c>
      <c r="AC13" s="108" t="s">
        <v>21</v>
      </c>
      <c r="AD13" s="115" t="s">
        <v>86</v>
      </c>
      <c r="AE13" s="119" t="s">
        <v>87</v>
      </c>
      <c r="AF13" s="119" t="s">
        <v>88</v>
      </c>
      <c r="AG13" s="119" t="s">
        <v>89</v>
      </c>
      <c r="AH13" s="120" t="s">
        <v>90</v>
      </c>
      <c r="AI13" s="121" t="s">
        <v>91</v>
      </c>
      <c r="AJ13" s="122" t="s">
        <v>93</v>
      </c>
      <c r="AK13" s="6" t="s">
        <v>20</v>
      </c>
      <c r="AL13" s="108" t="s">
        <v>21</v>
      </c>
      <c r="AM13" s="121" t="s">
        <v>91</v>
      </c>
      <c r="AN13" s="123" t="s">
        <v>93</v>
      </c>
      <c r="AO13" s="6" t="s">
        <v>20</v>
      </c>
      <c r="AP13" s="108" t="s">
        <v>21</v>
      </c>
      <c r="AQ13" s="121" t="s">
        <v>91</v>
      </c>
      <c r="AR13" s="124" t="s">
        <v>93</v>
      </c>
      <c r="AS13" s="6" t="s">
        <v>20</v>
      </c>
      <c r="AT13" s="108" t="s">
        <v>21</v>
      </c>
      <c r="AU13" s="125"/>
      <c r="AV13" s="12"/>
      <c r="AW13" s="104" t="s">
        <v>94</v>
      </c>
      <c r="AX13" s="12"/>
      <c r="AY13" s="12"/>
      <c r="AZ13" s="12"/>
      <c r="BA13" s="12"/>
      <c r="BB13" s="12"/>
      <c r="BC13" s="12"/>
      <c r="BD13" s="12"/>
      <c r="BE13" s="12"/>
    </row>
    <row r="14" spans="1:57" ht="15">
      <c r="A14" s="9"/>
      <c r="B14" s="2"/>
      <c r="C14" s="1" t="s">
        <v>95</v>
      </c>
      <c r="D14" s="1" t="s">
        <v>95</v>
      </c>
      <c r="E14" s="1" t="s">
        <v>95</v>
      </c>
      <c r="F14" s="1"/>
      <c r="G14" s="117" t="s">
        <v>96</v>
      </c>
      <c r="H14" s="1" t="s">
        <v>97</v>
      </c>
      <c r="I14" s="118" t="s">
        <v>96</v>
      </c>
      <c r="J14" s="1" t="s">
        <v>97</v>
      </c>
      <c r="K14" s="118" t="s">
        <v>96</v>
      </c>
      <c r="L14" s="1" t="s">
        <v>97</v>
      </c>
      <c r="M14" s="107" t="s">
        <v>98</v>
      </c>
      <c r="N14" s="119" t="s">
        <v>99</v>
      </c>
      <c r="O14" s="119" t="s">
        <v>100</v>
      </c>
      <c r="P14" s="119" t="s">
        <v>101</v>
      </c>
      <c r="Q14" s="119" t="s">
        <v>22</v>
      </c>
      <c r="R14" s="121" t="s">
        <v>102</v>
      </c>
      <c r="S14" s="126" t="s">
        <v>103</v>
      </c>
      <c r="T14" s="119" t="s">
        <v>103</v>
      </c>
      <c r="U14" s="120" t="s">
        <v>103</v>
      </c>
      <c r="V14" s="121" t="s">
        <v>104</v>
      </c>
      <c r="W14" s="127" t="s">
        <v>103</v>
      </c>
      <c r="X14" s="119" t="s">
        <v>103</v>
      </c>
      <c r="Y14" s="120" t="s">
        <v>103</v>
      </c>
      <c r="Z14" s="121" t="s">
        <v>105</v>
      </c>
      <c r="AA14" s="128" t="s">
        <v>103</v>
      </c>
      <c r="AB14" s="119" t="s">
        <v>103</v>
      </c>
      <c r="AC14" s="120" t="s">
        <v>103</v>
      </c>
      <c r="AD14" s="115" t="s">
        <v>98</v>
      </c>
      <c r="AE14" s="119" t="s">
        <v>106</v>
      </c>
      <c r="AF14" s="119" t="s">
        <v>100</v>
      </c>
      <c r="AG14" s="119" t="s">
        <v>101</v>
      </c>
      <c r="AH14" s="120" t="s">
        <v>22</v>
      </c>
      <c r="AI14" s="121" t="s">
        <v>102</v>
      </c>
      <c r="AJ14" s="126" t="s">
        <v>103</v>
      </c>
      <c r="AK14" s="119" t="s">
        <v>103</v>
      </c>
      <c r="AL14" s="120" t="s">
        <v>103</v>
      </c>
      <c r="AM14" s="121" t="s">
        <v>104</v>
      </c>
      <c r="AN14" s="127" t="s">
        <v>103</v>
      </c>
      <c r="AO14" s="119" t="s">
        <v>103</v>
      </c>
      <c r="AP14" s="120" t="s">
        <v>103</v>
      </c>
      <c r="AQ14" s="121" t="s">
        <v>105</v>
      </c>
      <c r="AR14" s="128" t="s">
        <v>103</v>
      </c>
      <c r="AS14" s="119" t="s">
        <v>103</v>
      </c>
      <c r="AT14" s="120" t="s">
        <v>103</v>
      </c>
      <c r="AU14" s="129"/>
      <c r="AV14" s="130"/>
      <c r="AW14" s="104" t="s">
        <v>107</v>
      </c>
      <c r="AX14" s="12"/>
      <c r="AY14" s="12"/>
      <c r="AZ14" s="12"/>
      <c r="BA14" s="12"/>
      <c r="BB14" s="12"/>
      <c r="BC14" s="12"/>
      <c r="BD14" s="12"/>
      <c r="BE14" s="12"/>
    </row>
    <row r="15" spans="1:59" ht="15">
      <c r="A15" s="131">
        <v>57.5</v>
      </c>
      <c r="B15" s="132">
        <f aca="true" t="shared" si="1" ref="B15:B46">ASIN(A15/2/$C$5+$C$5/A15*($C$4/$C$5-0.5*($C$4/$C$5)^2))*180/PI()</f>
        <v>21.95771487006557</v>
      </c>
      <c r="C15" s="133">
        <f aca="true" t="shared" si="2" ref="C15:C46">$C$9*SIN(B15*PI()/180)</f>
        <v>0.22435332966428187</v>
      </c>
      <c r="D15" s="133">
        <f aca="true" t="shared" si="3" ref="D15:D46">$D$9*SIN(B15*PI()/180)</f>
        <v>0.14956888644285457</v>
      </c>
      <c r="E15" s="133">
        <f aca="true" t="shared" si="4" ref="E15:E46">$E$9*SIN(B15*PI()/180)</f>
        <v>0.07478444322142729</v>
      </c>
      <c r="F15" s="133"/>
      <c r="G15" s="134">
        <f aca="true" t="shared" si="5" ref="G15:G46">$H$7*15/(SQRT(2)*237)</f>
        <v>1.3426078123795204</v>
      </c>
      <c r="H15" s="133">
        <f aca="true" t="shared" si="6" ref="H15:H46">G15*$C$8*SIN(B15*PI()/180)</f>
        <v>0.20081235542708187</v>
      </c>
      <c r="I15" s="135">
        <f aca="true" t="shared" si="7" ref="I15:I46">$I$7*15/(SQRT(2)*237)</f>
        <v>0.8950718749196803</v>
      </c>
      <c r="J15" s="133">
        <f aca="true" t="shared" si="8" ref="J15:J46">I15*$C$8*SIN(B15*PI()/180)</f>
        <v>0.1338749036180546</v>
      </c>
      <c r="K15" s="135">
        <f aca="true" t="shared" si="9" ref="K15:K46">$J$7*15/(SQRT(2)*237)</f>
        <v>0.44753593745984016</v>
      </c>
      <c r="L15" s="133">
        <f aca="true" t="shared" si="10" ref="L15:L46">K15*$C$8*SIN(B15*PI()/180)</f>
        <v>0.0669374518090273</v>
      </c>
      <c r="M15" s="136">
        <f aca="true" t="shared" si="11" ref="M15:M46">ACOS(1-((147.5-A15)^2/(2*($C$5-$C$4)^2)))*180/PI()+$R$4</f>
        <v>48.390100805167734</v>
      </c>
      <c r="N15" s="33">
        <f aca="true" t="shared" si="12" ref="N15:N46">SQRT((SQRT((15*COS((90-M15)*PI()/180)+1.5)^2+(15*SIN((90-M15)*PI()/180))^2))^2+15^2)</f>
        <v>22.043043158112766</v>
      </c>
      <c r="O15" s="137">
        <f aca="true" t="shared" si="13" ref="O15:O46">(N15-15*SQRT(2))*$R$2</f>
        <v>3.4023428623169933</v>
      </c>
      <c r="P15" s="138">
        <f aca="true" t="shared" si="14" ref="P15:P46">ASIN(15/N15)*180/PI()</f>
        <v>42.8816953849337</v>
      </c>
      <c r="Q15" s="14">
        <f aca="true" t="shared" si="15" ref="Q15:Q46">(ACOS((1.5^2-(N15*COS(P15*PI()/180))^2-15^2)/-((2*(N15*COS(P15*PI()/180)*15)))))*180/PI()</f>
        <v>3.5355774532541946</v>
      </c>
      <c r="R15" s="139">
        <f aca="true" t="shared" si="16" ref="R15:R46">$P$7+O15</f>
        <v>13.402342862316994</v>
      </c>
      <c r="S15" s="140">
        <f aca="true" t="shared" si="17" ref="S15:S46">R15*SIN(P15*PI()/180)*15/237</f>
        <v>0.5772226245011817</v>
      </c>
      <c r="T15" s="141">
        <f aca="true" t="shared" si="18" ref="T15:T46">R15*15*SIN(Q15*PI()/180)/237</f>
        <v>0.05231011884648619</v>
      </c>
      <c r="U15" s="142">
        <f aca="true" t="shared" si="19" ref="U15:U46">S15*$C$8*SIN(B15*PI()/180)</f>
        <v>0.08633454517626372</v>
      </c>
      <c r="V15" s="139">
        <f aca="true" t="shared" si="20" ref="V15:V46">$P$8+O15</f>
        <v>23.402342862316992</v>
      </c>
      <c r="W15" s="143">
        <f aca="true" t="shared" si="21" ref="W15:W46">V15*SIN(P15*PI()/180)*15/237</f>
        <v>1.0079104754471104</v>
      </c>
      <c r="X15" s="141">
        <f aca="true" t="shared" si="22" ref="X15:X46">V15*15*SIN(Q15*PI()/180)/237</f>
        <v>0.09134069684607247</v>
      </c>
      <c r="Y15" s="142">
        <f aca="true" t="shared" si="23" ref="Y15:Y46">W15*$C$8*SIN(B15*PI()/180)</f>
        <v>0.15075204744671242</v>
      </c>
      <c r="Z15" s="139">
        <f aca="true" t="shared" si="24" ref="Z15:Z46">$P$9+O15</f>
        <v>33.40234286231699</v>
      </c>
      <c r="AA15" s="144">
        <f aca="true" t="shared" si="25" ref="AA15:AA46">Z15*SIN(P15*PI()/180)*15/237</f>
        <v>1.4385983263930395</v>
      </c>
      <c r="AB15" s="141">
        <f aca="true" t="shared" si="26" ref="AB15:AB46">Z15*15*SIN(Q15*PI()/180)/237</f>
        <v>0.13037127484565877</v>
      </c>
      <c r="AC15" s="142">
        <f aca="true" t="shared" si="27" ref="AC15:AC46">AA15*$C$8*SIN(B15*PI()/180)</f>
        <v>0.21516954971716115</v>
      </c>
      <c r="AD15" s="136">
        <f aca="true" t="shared" si="28" ref="AD15:AD46">ACOS(1-((147.5-A15)^2/(2*($C$5-$C$4)^2)))*180/PI()+$AI$4</f>
        <v>48.390100805167734</v>
      </c>
      <c r="AE15" s="33">
        <f aca="true" t="shared" si="29" ref="AE15:AE46">SQRT((SQRT((15*COS((90-AD15)*PI()/180)+2.5)^2+(15*SIN((90-AD15)*PI()/180))^2))^2+15^2)</f>
        <v>22.634625086005663</v>
      </c>
      <c r="AF15" s="137">
        <f aca="true" t="shared" si="30" ref="AF15:AF46">(AE15-15*SQRT(2))*$AI$2</f>
        <v>5.827828766677868</v>
      </c>
      <c r="AG15" s="138">
        <f aca="true" t="shared" si="31" ref="AG15:AG46">ASIN(15/AE15)*180/PI()</f>
        <v>41.50623144588842</v>
      </c>
      <c r="AH15" s="14">
        <f aca="true" t="shared" si="32" ref="AH15:AH46">(ACOS((2.5^2-(AE15*COS(AG15*PI()/180))^2-15^2)/-((2*(AE15*COS(AG15*PI()/180)*15)))))*180/PI()</f>
        <v>5.620514267116038</v>
      </c>
      <c r="AI15" s="139">
        <f aca="true" t="shared" si="33" ref="AI15:AI46">$AG$7+AF15</f>
        <v>15.827828766677868</v>
      </c>
      <c r="AJ15" s="140">
        <f aca="true" t="shared" si="34" ref="AJ15:AJ46">AI15*SIN(AG15*PI()/180)*15/237</f>
        <v>0.6638687258173721</v>
      </c>
      <c r="AK15" s="141">
        <f aca="true" t="shared" si="35" ref="AK15:AK46">AI15*15*SIN(AH15*PI()/180)/237</f>
        <v>0.09811172797692812</v>
      </c>
      <c r="AL15" s="142">
        <f aca="true" t="shared" si="36" ref="AL15:AL46">AJ15*$C$8*SIN(B15*PI()/180)</f>
        <v>0.09929410606474108</v>
      </c>
      <c r="AM15" s="139">
        <f aca="true" t="shared" si="37" ref="AM15:AM46">$AG$8+AF15</f>
        <v>25.827828766677868</v>
      </c>
      <c r="AN15" s="143">
        <f aca="true" t="shared" si="38" ref="AN15:AN46">AM15*SIN(AG15*PI()/180)*15/237</f>
        <v>1.0833000550310206</v>
      </c>
      <c r="AO15" s="141">
        <f aca="true" t="shared" si="39" ref="AO15:AO46">AM15*15*SIN(AH15*PI()/180)/237</f>
        <v>0.16009858001027938</v>
      </c>
      <c r="AP15" s="142">
        <f aca="true" t="shared" si="40" ref="AP15:AP46">AN15*$C$8*SIN(B15*PI()/180)</f>
        <v>0.16202798291447282</v>
      </c>
      <c r="AQ15" s="139">
        <f aca="true" t="shared" si="41" ref="AQ15:AQ46">$AG$9+AF15</f>
        <v>35.82782876667787</v>
      </c>
      <c r="AR15" s="144">
        <f aca="true" t="shared" si="42" ref="AR15:AR46">AQ15*SIN(AG15*PI()/180)*15/237</f>
        <v>1.5027313842446692</v>
      </c>
      <c r="AS15" s="141">
        <f aca="true" t="shared" si="43" ref="AS15:AS46">AQ15*15*SIN(AH15*PI()/180)/237</f>
        <v>0.22208543204363057</v>
      </c>
      <c r="AT15" s="142">
        <f aca="true" t="shared" si="44" ref="AT15:AT46">AR15*$C$8*SIN(B15*PI()/180)</f>
        <v>0.22476185976420457</v>
      </c>
      <c r="AU15" s="129" t="s">
        <v>108</v>
      </c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</row>
    <row r="16" spans="1:59" ht="15">
      <c r="A16" s="131">
        <v>58</v>
      </c>
      <c r="B16" s="132">
        <f t="shared" si="1"/>
        <v>21.88836498528012</v>
      </c>
      <c r="C16" s="133">
        <f t="shared" si="2"/>
        <v>0.22367961588825844</v>
      </c>
      <c r="D16" s="133">
        <f t="shared" si="3"/>
        <v>0.14911974392550562</v>
      </c>
      <c r="E16" s="133">
        <f t="shared" si="4"/>
        <v>0.07455987196275281</v>
      </c>
      <c r="F16" s="133"/>
      <c r="G16" s="134">
        <f t="shared" si="5"/>
        <v>1.3426078123795204</v>
      </c>
      <c r="H16" s="133">
        <f t="shared" si="6"/>
        <v>0.20020933317441736</v>
      </c>
      <c r="I16" s="135">
        <f t="shared" si="7"/>
        <v>0.8950718749196803</v>
      </c>
      <c r="J16" s="133">
        <f t="shared" si="8"/>
        <v>0.13347288878294492</v>
      </c>
      <c r="K16" s="135">
        <f t="shared" si="9"/>
        <v>0.44753593745984016</v>
      </c>
      <c r="L16" s="133">
        <f t="shared" si="10"/>
        <v>0.06673644439147246</v>
      </c>
      <c r="M16" s="136">
        <f t="shared" si="11"/>
        <v>48.25833619365454</v>
      </c>
      <c r="N16" s="33">
        <f t="shared" si="12"/>
        <v>22.041482282360914</v>
      </c>
      <c r="O16" s="137">
        <f t="shared" si="13"/>
        <v>3.3959432717343967</v>
      </c>
      <c r="P16" s="138">
        <f t="shared" si="14"/>
        <v>42.885463474237156</v>
      </c>
      <c r="Q16" s="14">
        <f t="shared" si="15"/>
        <v>3.545202735655446</v>
      </c>
      <c r="R16" s="139">
        <f t="shared" si="16"/>
        <v>13.395943271734396</v>
      </c>
      <c r="S16" s="140">
        <f t="shared" si="17"/>
        <v>0.5769878586258474</v>
      </c>
      <c r="T16" s="141">
        <f t="shared" si="18"/>
        <v>0.05242730087747478</v>
      </c>
      <c r="U16" s="142">
        <f t="shared" si="19"/>
        <v>0.0860402817264122</v>
      </c>
      <c r="V16" s="139">
        <f t="shared" si="20"/>
        <v>23.395943271734396</v>
      </c>
      <c r="W16" s="143">
        <f t="shared" si="21"/>
        <v>1.0077062088918558</v>
      </c>
      <c r="X16" s="141">
        <f t="shared" si="22"/>
        <v>0.09156400055886044</v>
      </c>
      <c r="Y16" s="142">
        <f t="shared" si="23"/>
        <v>0.1502688918220956</v>
      </c>
      <c r="Z16" s="139">
        <f t="shared" si="24"/>
        <v>33.395943271734396</v>
      </c>
      <c r="AA16" s="144">
        <f t="shared" si="25"/>
        <v>1.4384245591578644</v>
      </c>
      <c r="AB16" s="141">
        <f t="shared" si="26"/>
        <v>0.1307007002402461</v>
      </c>
      <c r="AC16" s="142">
        <f t="shared" si="27"/>
        <v>0.21449750191777905</v>
      </c>
      <c r="AD16" s="136">
        <f t="shared" si="28"/>
        <v>48.25833619365454</v>
      </c>
      <c r="AE16" s="33">
        <f t="shared" si="29"/>
        <v>22.63209156646192</v>
      </c>
      <c r="AF16" s="137">
        <f t="shared" si="30"/>
        <v>5.817441336548523</v>
      </c>
      <c r="AG16" s="138">
        <f t="shared" si="31"/>
        <v>41.51190747797125</v>
      </c>
      <c r="AH16" s="14">
        <f t="shared" si="32"/>
        <v>5.636228410573111</v>
      </c>
      <c r="AI16" s="139">
        <f t="shared" si="33"/>
        <v>15.817441336548523</v>
      </c>
      <c r="AJ16" s="140">
        <f t="shared" si="34"/>
        <v>0.6635073115890561</v>
      </c>
      <c r="AK16" s="141">
        <f t="shared" si="35"/>
        <v>0.09832058216790923</v>
      </c>
      <c r="AL16" s="142">
        <f t="shared" si="36"/>
        <v>0.09894204039686069</v>
      </c>
      <c r="AM16" s="139">
        <f t="shared" si="37"/>
        <v>25.817441336548523</v>
      </c>
      <c r="AN16" s="143">
        <f t="shared" si="38"/>
        <v>1.0829855934878643</v>
      </c>
      <c r="AO16" s="141">
        <f t="shared" si="39"/>
        <v>0.16048018186291493</v>
      </c>
      <c r="AP16" s="142">
        <f t="shared" si="40"/>
        <v>0.16149453437592204</v>
      </c>
      <c r="AQ16" s="139">
        <f t="shared" si="41"/>
        <v>35.81744133654853</v>
      </c>
      <c r="AR16" s="144">
        <f t="shared" si="42"/>
        <v>1.5024638753866724</v>
      </c>
      <c r="AS16" s="141">
        <f t="shared" si="43"/>
        <v>0.2226397815579207</v>
      </c>
      <c r="AT16" s="142">
        <f t="shared" si="44"/>
        <v>0.22404702835498336</v>
      </c>
      <c r="AU16" s="125" t="s">
        <v>109</v>
      </c>
      <c r="AV16" s="12"/>
      <c r="AW16" s="12"/>
      <c r="AX16" s="12"/>
      <c r="AY16" s="12"/>
      <c r="AZ16" s="12"/>
      <c r="BA16" s="12"/>
      <c r="BB16" s="12"/>
      <c r="BC16" s="145"/>
      <c r="BD16" s="12"/>
      <c r="BE16" s="12"/>
      <c r="BF16" s="12"/>
      <c r="BG16" s="12"/>
    </row>
    <row r="17" spans="1:59" ht="15">
      <c r="A17" s="146">
        <v>59</v>
      </c>
      <c r="B17" s="132">
        <f t="shared" si="1"/>
        <v>21.756597035328863</v>
      </c>
      <c r="C17" s="133">
        <f t="shared" si="2"/>
        <v>0.2223986269040979</v>
      </c>
      <c r="D17" s="133">
        <f t="shared" si="3"/>
        <v>0.1482657512693986</v>
      </c>
      <c r="E17" s="133">
        <f t="shared" si="4"/>
        <v>0.0741328756346993</v>
      </c>
      <c r="F17" s="133"/>
      <c r="G17" s="134">
        <f t="shared" si="5"/>
        <v>1.3426078123795204</v>
      </c>
      <c r="H17" s="133">
        <f t="shared" si="6"/>
        <v>0.19906275596261333</v>
      </c>
      <c r="I17" s="135">
        <f t="shared" si="7"/>
        <v>0.8950718749196803</v>
      </c>
      <c r="J17" s="133">
        <f t="shared" si="8"/>
        <v>0.13270850397507558</v>
      </c>
      <c r="K17" s="135">
        <f t="shared" si="9"/>
        <v>0.44753593745984016</v>
      </c>
      <c r="L17" s="133">
        <f t="shared" si="10"/>
        <v>0.06635425198753779</v>
      </c>
      <c r="M17" s="136">
        <f t="shared" si="11"/>
        <v>47.99490029602681</v>
      </c>
      <c r="N17" s="33">
        <f t="shared" si="12"/>
        <v>22.038349233698337</v>
      </c>
      <c r="O17" s="137">
        <f t="shared" si="13"/>
        <v>3.383097772217834</v>
      </c>
      <c r="P17" s="138">
        <f t="shared" si="14"/>
        <v>42.89302923110273</v>
      </c>
      <c r="Q17" s="14">
        <f t="shared" si="15"/>
        <v>3.5644018753693376</v>
      </c>
      <c r="R17" s="139">
        <f t="shared" si="16"/>
        <v>13.383097772217834</v>
      </c>
      <c r="S17" s="140">
        <f t="shared" si="17"/>
        <v>0.5765165273419656</v>
      </c>
      <c r="T17" s="141">
        <f t="shared" si="18"/>
        <v>0.05266031199040738</v>
      </c>
      <c r="U17" s="142">
        <f t="shared" si="19"/>
        <v>0.0854776560455813</v>
      </c>
      <c r="V17" s="139">
        <f t="shared" si="20"/>
        <v>23.383097772217834</v>
      </c>
      <c r="W17" s="143">
        <f t="shared" si="21"/>
        <v>1.0072961100322786</v>
      </c>
      <c r="X17" s="141">
        <f t="shared" si="22"/>
        <v>0.09200868475633435</v>
      </c>
      <c r="Y17" s="142">
        <f t="shared" si="23"/>
        <v>0.14934751450467856</v>
      </c>
      <c r="Z17" s="139">
        <f t="shared" si="24"/>
        <v>33.38309777221784</v>
      </c>
      <c r="AA17" s="144">
        <f t="shared" si="25"/>
        <v>1.438075692722592</v>
      </c>
      <c r="AB17" s="141">
        <f t="shared" si="26"/>
        <v>0.1313570575222613</v>
      </c>
      <c r="AC17" s="142">
        <f t="shared" si="27"/>
        <v>0.2132173729637759</v>
      </c>
      <c r="AD17" s="136">
        <f t="shared" si="28"/>
        <v>47.99490029602681</v>
      </c>
      <c r="AE17" s="33">
        <f t="shared" si="29"/>
        <v>22.627005875960556</v>
      </c>
      <c r="AF17" s="137">
        <f t="shared" si="30"/>
        <v>5.796590005492931</v>
      </c>
      <c r="AG17" s="138">
        <f t="shared" si="31"/>
        <v>41.5233066683485</v>
      </c>
      <c r="AH17" s="14">
        <f t="shared" si="32"/>
        <v>5.6675853490646775</v>
      </c>
      <c r="AI17" s="139">
        <f t="shared" si="33"/>
        <v>15.79659000549293</v>
      </c>
      <c r="AJ17" s="140">
        <f t="shared" si="34"/>
        <v>0.6627815781572566</v>
      </c>
      <c r="AK17" s="141">
        <f t="shared" si="35"/>
        <v>0.09873547483740631</v>
      </c>
      <c r="AL17" s="142">
        <f t="shared" si="36"/>
        <v>0.09826780861300326</v>
      </c>
      <c r="AM17" s="139">
        <f t="shared" si="37"/>
        <v>25.79659000549293</v>
      </c>
      <c r="AN17" s="143">
        <f t="shared" si="38"/>
        <v>1.0823541428226613</v>
      </c>
      <c r="AO17" s="141">
        <f t="shared" si="39"/>
        <v>0.1612397715261683</v>
      </c>
      <c r="AP17" s="142">
        <f t="shared" si="40"/>
        <v>0.16047605012514782</v>
      </c>
      <c r="AQ17" s="139">
        <f t="shared" si="41"/>
        <v>35.79659000549293</v>
      </c>
      <c r="AR17" s="144">
        <f t="shared" si="42"/>
        <v>1.5019267074880658</v>
      </c>
      <c r="AS17" s="141">
        <f t="shared" si="43"/>
        <v>0.22374406821493034</v>
      </c>
      <c r="AT17" s="142">
        <f t="shared" si="44"/>
        <v>0.22268429163729236</v>
      </c>
      <c r="AU17" s="147" t="s">
        <v>110</v>
      </c>
      <c r="AV17" s="12"/>
      <c r="AW17" s="12"/>
      <c r="AX17" s="12"/>
      <c r="AY17" s="12"/>
      <c r="AZ17" s="12"/>
      <c r="BA17" s="12"/>
      <c r="BB17" s="12"/>
      <c r="BC17" s="52"/>
      <c r="BD17" s="12"/>
      <c r="BE17" s="12"/>
      <c r="BF17" s="12"/>
      <c r="BG17" s="12"/>
    </row>
    <row r="18" spans="1:59" ht="15">
      <c r="A18" s="131">
        <v>60</v>
      </c>
      <c r="B18" s="132">
        <f t="shared" si="1"/>
        <v>21.633670717492045</v>
      </c>
      <c r="C18" s="133">
        <f t="shared" si="2"/>
        <v>0.2212025316455696</v>
      </c>
      <c r="D18" s="133">
        <f t="shared" si="3"/>
        <v>0.14746835443037973</v>
      </c>
      <c r="E18" s="133">
        <f t="shared" si="4"/>
        <v>0.07373417721518986</v>
      </c>
      <c r="F18" s="133"/>
      <c r="G18" s="134">
        <f t="shared" si="5"/>
        <v>1.3426078123795204</v>
      </c>
      <c r="H18" s="133">
        <f t="shared" si="6"/>
        <v>0.19799216473697986</v>
      </c>
      <c r="I18" s="135">
        <f t="shared" si="7"/>
        <v>0.8950718749196803</v>
      </c>
      <c r="J18" s="133">
        <f t="shared" si="8"/>
        <v>0.1319947764913199</v>
      </c>
      <c r="K18" s="135">
        <f t="shared" si="9"/>
        <v>0.44753593745984016</v>
      </c>
      <c r="L18" s="133">
        <f t="shared" si="10"/>
        <v>0.06599738824565995</v>
      </c>
      <c r="M18" s="136">
        <f t="shared" si="11"/>
        <v>47.7315875269908</v>
      </c>
      <c r="N18" s="33">
        <f t="shared" si="12"/>
        <v>22.03520117535454</v>
      </c>
      <c r="O18" s="137">
        <f t="shared" si="13"/>
        <v>3.370190733008267</v>
      </c>
      <c r="P18" s="138">
        <f t="shared" si="14"/>
        <v>42.90063433596111</v>
      </c>
      <c r="Q18" s="14">
        <f t="shared" si="15"/>
        <v>3.583532306156545</v>
      </c>
      <c r="R18" s="139">
        <f t="shared" si="16"/>
        <v>13.370190733008267</v>
      </c>
      <c r="S18" s="140">
        <f t="shared" si="17"/>
        <v>0.5760428030274188</v>
      </c>
      <c r="T18" s="141">
        <f t="shared" si="18"/>
        <v>0.052891517141706375</v>
      </c>
      <c r="U18" s="142">
        <f t="shared" si="19"/>
        <v>0.08494808424391681</v>
      </c>
      <c r="V18" s="139">
        <f t="shared" si="20"/>
        <v>23.37019073300827</v>
      </c>
      <c r="W18" s="143">
        <f t="shared" si="21"/>
        <v>1.0068839290296732</v>
      </c>
      <c r="X18" s="141">
        <f t="shared" si="22"/>
        <v>0.09245080107258408</v>
      </c>
      <c r="Y18" s="142">
        <f t="shared" si="23"/>
        <v>0.14848351611640115</v>
      </c>
      <c r="Z18" s="139">
        <f t="shared" si="24"/>
        <v>33.370190733008265</v>
      </c>
      <c r="AA18" s="144">
        <f t="shared" si="25"/>
        <v>1.4377250550319276</v>
      </c>
      <c r="AB18" s="141">
        <f t="shared" si="26"/>
        <v>0.13201008500346176</v>
      </c>
      <c r="AC18" s="142">
        <f t="shared" si="27"/>
        <v>0.2120189479888855</v>
      </c>
      <c r="AD18" s="136">
        <f t="shared" si="28"/>
        <v>47.7315875269908</v>
      </c>
      <c r="AE18" s="33">
        <f t="shared" si="29"/>
        <v>22.621895397982097</v>
      </c>
      <c r="AF18" s="137">
        <f t="shared" si="30"/>
        <v>5.77563704578125</v>
      </c>
      <c r="AG18" s="138">
        <f t="shared" si="31"/>
        <v>41.534768605432525</v>
      </c>
      <c r="AH18" s="14">
        <f t="shared" si="32"/>
        <v>5.6988469547667595</v>
      </c>
      <c r="AI18" s="139">
        <f t="shared" si="33"/>
        <v>15.775637045781249</v>
      </c>
      <c r="AJ18" s="140">
        <f t="shared" si="34"/>
        <v>0.662051978828415</v>
      </c>
      <c r="AK18" s="141">
        <f t="shared" si="35"/>
        <v>0.09914660867462116</v>
      </c>
      <c r="AL18" s="142">
        <f t="shared" si="36"/>
        <v>0.09763171586520294</v>
      </c>
      <c r="AM18" s="139">
        <f t="shared" si="37"/>
        <v>25.77563704578125</v>
      </c>
      <c r="AN18" s="143">
        <f t="shared" si="38"/>
        <v>1.0817193284936777</v>
      </c>
      <c r="AO18" s="141">
        <f t="shared" si="39"/>
        <v>0.16199453575794306</v>
      </c>
      <c r="AP18" s="142">
        <f t="shared" si="40"/>
        <v>0.159519369328498</v>
      </c>
      <c r="AQ18" s="139">
        <f t="shared" si="41"/>
        <v>35.77563704578125</v>
      </c>
      <c r="AR18" s="144">
        <f t="shared" si="42"/>
        <v>1.5013866781589404</v>
      </c>
      <c r="AS18" s="141">
        <f t="shared" si="43"/>
        <v>0.224842462841265</v>
      </c>
      <c r="AT18" s="142">
        <f t="shared" si="44"/>
        <v>0.22140702279179308</v>
      </c>
      <c r="AU18" s="125" t="s">
        <v>111</v>
      </c>
      <c r="AV18" s="12"/>
      <c r="AW18" s="12"/>
      <c r="AX18" s="148" t="s">
        <v>112</v>
      </c>
      <c r="AY18" s="12" t="s">
        <v>113</v>
      </c>
      <c r="AZ18" s="12"/>
      <c r="BA18" s="12"/>
      <c r="BB18" s="12"/>
      <c r="BC18" s="52"/>
      <c r="BD18" s="12"/>
      <c r="BE18" s="12"/>
      <c r="BF18" s="12"/>
      <c r="BG18" s="83"/>
    </row>
    <row r="19" spans="1:59" ht="15">
      <c r="A19" s="131">
        <v>61</v>
      </c>
      <c r="B19" s="132">
        <f t="shared" si="1"/>
        <v>21.519134282183522</v>
      </c>
      <c r="C19" s="133">
        <f t="shared" si="2"/>
        <v>0.22008715501141318</v>
      </c>
      <c r="D19" s="133">
        <f t="shared" si="3"/>
        <v>0.14672477000760878</v>
      </c>
      <c r="E19" s="133">
        <f t="shared" si="4"/>
        <v>0.07336238500380439</v>
      </c>
      <c r="F19" s="133"/>
      <c r="G19" s="134">
        <f t="shared" si="5"/>
        <v>1.3426078123795204</v>
      </c>
      <c r="H19" s="133">
        <f t="shared" si="6"/>
        <v>0.1969938224818039</v>
      </c>
      <c r="I19" s="135">
        <f t="shared" si="7"/>
        <v>0.8950718749196803</v>
      </c>
      <c r="J19" s="133">
        <f t="shared" si="8"/>
        <v>0.13132921498786926</v>
      </c>
      <c r="K19" s="135">
        <f t="shared" si="9"/>
        <v>0.44753593745984016</v>
      </c>
      <c r="L19" s="133">
        <f t="shared" si="10"/>
        <v>0.06566460749393463</v>
      </c>
      <c r="M19" s="136">
        <f t="shared" si="11"/>
        <v>47.468396325685895</v>
      </c>
      <c r="N19" s="33">
        <f t="shared" si="12"/>
        <v>22.032038171027907</v>
      </c>
      <c r="O19" s="137">
        <f t="shared" si="13"/>
        <v>3.3572224152690677</v>
      </c>
      <c r="P19" s="138">
        <f t="shared" si="14"/>
        <v>42.90827868154672</v>
      </c>
      <c r="Q19" s="14">
        <f t="shared" si="15"/>
        <v>3.6025938568430504</v>
      </c>
      <c r="R19" s="139">
        <f t="shared" si="16"/>
        <v>13.357222415269067</v>
      </c>
      <c r="S19" s="140">
        <f t="shared" si="17"/>
        <v>0.5755666932777683</v>
      </c>
      <c r="T19" s="141">
        <f t="shared" si="18"/>
        <v>0.053120913937648596</v>
      </c>
      <c r="U19" s="142">
        <f t="shared" si="19"/>
        <v>0.08444989069522046</v>
      </c>
      <c r="V19" s="139">
        <f t="shared" si="20"/>
        <v>23.357222415269067</v>
      </c>
      <c r="W19" s="143">
        <f t="shared" si="21"/>
        <v>1.006469672492833</v>
      </c>
      <c r="X19" s="141">
        <f t="shared" si="22"/>
        <v>0.09289034525064703</v>
      </c>
      <c r="Y19" s="142">
        <f t="shared" si="23"/>
        <v>0.14767403121614425</v>
      </c>
      <c r="Z19" s="139">
        <f t="shared" si="24"/>
        <v>33.35722241526907</v>
      </c>
      <c r="AA19" s="144">
        <f t="shared" si="25"/>
        <v>1.4373726517078982</v>
      </c>
      <c r="AB19" s="141">
        <f t="shared" si="26"/>
        <v>0.13265977656364544</v>
      </c>
      <c r="AC19" s="142">
        <f t="shared" si="27"/>
        <v>0.21089817173706812</v>
      </c>
      <c r="AD19" s="136">
        <f t="shared" si="28"/>
        <v>47.468396325685895</v>
      </c>
      <c r="AE19" s="33">
        <f t="shared" si="29"/>
        <v>22.61676022958898</v>
      </c>
      <c r="AF19" s="137">
        <f t="shared" si="30"/>
        <v>5.754582855369469</v>
      </c>
      <c r="AG19" s="138">
        <f t="shared" si="31"/>
        <v>41.54629318401726</v>
      </c>
      <c r="AH19" s="14">
        <f t="shared" si="32"/>
        <v>5.730012984241128</v>
      </c>
      <c r="AI19" s="139">
        <f t="shared" si="33"/>
        <v>15.754582855369469</v>
      </c>
      <c r="AJ19" s="140">
        <f t="shared" si="34"/>
        <v>0.6613185224496256</v>
      </c>
      <c r="AK19" s="141">
        <f t="shared" si="35"/>
        <v>0.09955397831431514</v>
      </c>
      <c r="AL19" s="142">
        <f t="shared" si="36"/>
        <v>0.097031808108193</v>
      </c>
      <c r="AM19" s="139">
        <f t="shared" si="37"/>
        <v>25.75458285536947</v>
      </c>
      <c r="AN19" s="143">
        <f t="shared" si="38"/>
        <v>1.0810811581986488</v>
      </c>
      <c r="AO19" s="141">
        <f t="shared" si="39"/>
        <v>0.16274446658572328</v>
      </c>
      <c r="AP19" s="142">
        <f t="shared" si="40"/>
        <v>0.15862138429625608</v>
      </c>
      <c r="AQ19" s="139">
        <f t="shared" si="41"/>
        <v>35.75458285536947</v>
      </c>
      <c r="AR19" s="144">
        <f t="shared" si="42"/>
        <v>1.5008437939476718</v>
      </c>
      <c r="AS19" s="141">
        <f t="shared" si="43"/>
        <v>0.2259349548571314</v>
      </c>
      <c r="AT19" s="142">
        <f t="shared" si="44"/>
        <v>0.22021096048431912</v>
      </c>
      <c r="AU19" s="24" t="s">
        <v>114</v>
      </c>
      <c r="AV19" s="12"/>
      <c r="AW19" s="83"/>
      <c r="AX19" s="1" t="s">
        <v>115</v>
      </c>
      <c r="AY19" s="12"/>
      <c r="AZ19" s="12"/>
      <c r="BA19" s="12"/>
      <c r="BB19" s="12"/>
      <c r="BC19" s="52"/>
      <c r="BD19" s="12"/>
      <c r="BE19" s="12"/>
      <c r="BF19" s="12"/>
      <c r="BG19" s="12"/>
    </row>
    <row r="20" spans="1:59" ht="15">
      <c r="A20" s="131">
        <v>62</v>
      </c>
      <c r="B20" s="132">
        <f t="shared" si="1"/>
        <v>21.412566769757266</v>
      </c>
      <c r="C20" s="133">
        <f t="shared" si="2"/>
        <v>0.21904859126173948</v>
      </c>
      <c r="D20" s="133">
        <f t="shared" si="3"/>
        <v>0.14603239417449296</v>
      </c>
      <c r="E20" s="133">
        <f t="shared" si="4"/>
        <v>0.07301619708724648</v>
      </c>
      <c r="F20" s="133"/>
      <c r="G20" s="134">
        <f t="shared" si="5"/>
        <v>1.3426078123795204</v>
      </c>
      <c r="H20" s="133">
        <f t="shared" si="6"/>
        <v>0.1960642332791598</v>
      </c>
      <c r="I20" s="135">
        <f t="shared" si="7"/>
        <v>0.8950718749196803</v>
      </c>
      <c r="J20" s="133">
        <f t="shared" si="8"/>
        <v>0.13070948885277323</v>
      </c>
      <c r="K20" s="135">
        <f t="shared" si="9"/>
        <v>0.44753593745984016</v>
      </c>
      <c r="L20" s="133">
        <f t="shared" si="10"/>
        <v>0.06535474442638661</v>
      </c>
      <c r="M20" s="136">
        <f t="shared" si="11"/>
        <v>47.2053251374148</v>
      </c>
      <c r="N20" s="33">
        <f t="shared" si="12"/>
        <v>22.028860284261107</v>
      </c>
      <c r="O20" s="137">
        <f t="shared" si="13"/>
        <v>3.3441930795251897</v>
      </c>
      <c r="P20" s="138">
        <f t="shared" si="14"/>
        <v>42.915962160994354</v>
      </c>
      <c r="Q20" s="14">
        <f t="shared" si="15"/>
        <v>3.621586355558613</v>
      </c>
      <c r="R20" s="139">
        <f t="shared" si="16"/>
        <v>13.34419307952519</v>
      </c>
      <c r="S20" s="140">
        <f t="shared" si="17"/>
        <v>0.5750882056652608</v>
      </c>
      <c r="T20" s="141">
        <f t="shared" si="18"/>
        <v>0.05334850003209121</v>
      </c>
      <c r="U20" s="142">
        <f t="shared" si="19"/>
        <v>0.08398150753481123</v>
      </c>
      <c r="V20" s="139">
        <f t="shared" si="20"/>
        <v>23.34419307952519</v>
      </c>
      <c r="W20" s="143">
        <f t="shared" si="21"/>
        <v>1.0060533470102655</v>
      </c>
      <c r="X20" s="141">
        <f t="shared" si="22"/>
        <v>0.09332731307395813</v>
      </c>
      <c r="Y20" s="142">
        <f t="shared" si="23"/>
        <v>0.14691637893117107</v>
      </c>
      <c r="Z20" s="139">
        <f t="shared" si="24"/>
        <v>33.34419307952519</v>
      </c>
      <c r="AA20" s="144">
        <f t="shared" si="25"/>
        <v>1.4370184883552701</v>
      </c>
      <c r="AB20" s="141">
        <f t="shared" si="26"/>
        <v>0.13330612611582504</v>
      </c>
      <c r="AC20" s="142">
        <f t="shared" si="27"/>
        <v>0.20985125032753085</v>
      </c>
      <c r="AD20" s="136">
        <f t="shared" si="28"/>
        <v>47.2053251374148</v>
      </c>
      <c r="AE20" s="33">
        <f t="shared" si="29"/>
        <v>22.611600467588026</v>
      </c>
      <c r="AF20" s="137">
        <f t="shared" si="30"/>
        <v>5.733427831165558</v>
      </c>
      <c r="AG20" s="138">
        <f t="shared" si="31"/>
        <v>41.55788029966685</v>
      </c>
      <c r="AH20" s="14">
        <f t="shared" si="32"/>
        <v>5.761083192251966</v>
      </c>
      <c r="AI20" s="139">
        <f t="shared" si="33"/>
        <v>15.733427831165558</v>
      </c>
      <c r="AJ20" s="140">
        <f t="shared" si="34"/>
        <v>0.6605812178267563</v>
      </c>
      <c r="AK20" s="141">
        <f t="shared" si="35"/>
        <v>0.09995757849801097</v>
      </c>
      <c r="AL20" s="142">
        <f t="shared" si="36"/>
        <v>0.09646625678594348</v>
      </c>
      <c r="AM20" s="139">
        <f t="shared" si="37"/>
        <v>25.733427831165557</v>
      </c>
      <c r="AN20" s="143">
        <f t="shared" si="38"/>
        <v>1.0804396395994385</v>
      </c>
      <c r="AO20" s="141">
        <f t="shared" si="39"/>
        <v>0.1634895561259313</v>
      </c>
      <c r="AP20" s="142">
        <f t="shared" si="40"/>
        <v>0.15777918733173232</v>
      </c>
      <c r="AQ20" s="139">
        <f t="shared" si="41"/>
        <v>35.73342783116556</v>
      </c>
      <c r="AR20" s="144">
        <f t="shared" si="42"/>
        <v>1.5002980613721204</v>
      </c>
      <c r="AS20" s="141">
        <f t="shared" si="43"/>
        <v>0.2270215337538517</v>
      </c>
      <c r="AT20" s="142">
        <f t="shared" si="44"/>
        <v>0.21909211787752114</v>
      </c>
      <c r="AU20" s="24" t="s">
        <v>116</v>
      </c>
      <c r="AV20" s="9"/>
      <c r="AW20" s="9"/>
      <c r="AX20" s="12"/>
      <c r="AY20" s="12"/>
      <c r="AZ20" s="12"/>
      <c r="BA20" s="12"/>
      <c r="BB20" s="12"/>
      <c r="BC20" s="98"/>
      <c r="BD20" s="12"/>
      <c r="BE20" s="12"/>
      <c r="BF20" s="12"/>
      <c r="BG20" s="12"/>
    </row>
    <row r="21" spans="1:59" ht="15">
      <c r="A21" s="131">
        <v>63</v>
      </c>
      <c r="B21" s="132">
        <f t="shared" si="1"/>
        <v>21.313575408184047</v>
      </c>
      <c r="C21" s="133">
        <f t="shared" si="2"/>
        <v>0.21808318264014473</v>
      </c>
      <c r="D21" s="133">
        <f t="shared" si="3"/>
        <v>0.14538878842676314</v>
      </c>
      <c r="E21" s="133">
        <f t="shared" si="4"/>
        <v>0.07269439421338157</v>
      </c>
      <c r="F21" s="133"/>
      <c r="G21" s="134">
        <f t="shared" si="5"/>
        <v>1.3426078123795204</v>
      </c>
      <c r="H21" s="133">
        <f t="shared" si="6"/>
        <v>0.19520012317416538</v>
      </c>
      <c r="I21" s="135">
        <f t="shared" si="7"/>
        <v>0.8950718749196803</v>
      </c>
      <c r="J21" s="133">
        <f t="shared" si="8"/>
        <v>0.1301334154494436</v>
      </c>
      <c r="K21" s="135">
        <f t="shared" si="9"/>
        <v>0.44753593745984016</v>
      </c>
      <c r="L21" s="133">
        <f t="shared" si="10"/>
        <v>0.0650667077247218</v>
      </c>
      <c r="M21" s="136">
        <f t="shared" si="11"/>
        <v>46.94237241354997</v>
      </c>
      <c r="N21" s="33">
        <f t="shared" si="12"/>
        <v>22.0256675784438</v>
      </c>
      <c r="O21" s="137">
        <f t="shared" si="13"/>
        <v>3.331102985674238</v>
      </c>
      <c r="P21" s="138">
        <f t="shared" si="14"/>
        <v>42.923684667831004</v>
      </c>
      <c r="Q21" s="14">
        <f t="shared" si="15"/>
        <v>3.640509629733878</v>
      </c>
      <c r="R21" s="139">
        <f t="shared" si="16"/>
        <v>13.331102985674239</v>
      </c>
      <c r="S21" s="140">
        <f t="shared" si="17"/>
        <v>0.5746073477393219</v>
      </c>
      <c r="T21" s="141">
        <f t="shared" si="18"/>
        <v>0.05357427312636413</v>
      </c>
      <c r="U21" s="142">
        <f t="shared" si="19"/>
        <v>0.08354146610893577</v>
      </c>
      <c r="V21" s="139">
        <f t="shared" si="20"/>
        <v>23.33110298567424</v>
      </c>
      <c r="W21" s="143">
        <f t="shared" si="21"/>
        <v>1.0056349591506222</v>
      </c>
      <c r="X21" s="141">
        <f t="shared" si="22"/>
        <v>0.09376170036620744</v>
      </c>
      <c r="Y21" s="142">
        <f t="shared" si="23"/>
        <v>0.1462080483105064</v>
      </c>
      <c r="Z21" s="139">
        <f t="shared" si="24"/>
        <v>33.331102985674235</v>
      </c>
      <c r="AA21" s="144">
        <f t="shared" si="25"/>
        <v>1.4366625705619223</v>
      </c>
      <c r="AB21" s="141">
        <f t="shared" si="26"/>
        <v>0.13394912760605074</v>
      </c>
      <c r="AC21" s="142">
        <f t="shared" si="27"/>
        <v>0.20887463051207697</v>
      </c>
      <c r="AD21" s="136">
        <f t="shared" si="28"/>
        <v>46.94237241354997</v>
      </c>
      <c r="AE21" s="33">
        <f t="shared" si="29"/>
        <v>22.60641620853508</v>
      </c>
      <c r="AF21" s="137">
        <f t="shared" si="30"/>
        <v>5.71217236904848</v>
      </c>
      <c r="AG21" s="138">
        <f t="shared" si="31"/>
        <v>41.56952984870243</v>
      </c>
      <c r="AH21" s="14">
        <f t="shared" si="32"/>
        <v>5.792057331756369</v>
      </c>
      <c r="AI21" s="139">
        <f t="shared" si="33"/>
        <v>15.71217236904848</v>
      </c>
      <c r="AJ21" s="140">
        <f t="shared" si="34"/>
        <v>0.6598400737252845</v>
      </c>
      <c r="AK21" s="141">
        <f t="shared" si="35"/>
        <v>0.10035740407378965</v>
      </c>
      <c r="AL21" s="142">
        <f t="shared" si="36"/>
        <v>0.09593334887434517</v>
      </c>
      <c r="AM21" s="139">
        <f t="shared" si="37"/>
        <v>25.71217236904848</v>
      </c>
      <c r="AN21" s="143">
        <f t="shared" si="38"/>
        <v>1.0797947803227683</v>
      </c>
      <c r="AO21" s="141">
        <f t="shared" si="39"/>
        <v>0.164229796583615</v>
      </c>
      <c r="AP21" s="142">
        <f t="shared" si="40"/>
        <v>0.15699005486067014</v>
      </c>
      <c r="AQ21" s="139">
        <f t="shared" si="41"/>
        <v>35.71217236904848</v>
      </c>
      <c r="AR21" s="144">
        <f t="shared" si="42"/>
        <v>1.4997494869202521</v>
      </c>
      <c r="AS21" s="141">
        <f t="shared" si="43"/>
        <v>0.2281021890934403</v>
      </c>
      <c r="AT21" s="142">
        <f t="shared" si="44"/>
        <v>0.2180467608469951</v>
      </c>
      <c r="AU21" s="24" t="s">
        <v>117</v>
      </c>
      <c r="AV21" s="9"/>
      <c r="AW21" s="9"/>
      <c r="AX21" s="12"/>
      <c r="AY21" s="12"/>
      <c r="AZ21" s="12"/>
      <c r="BA21" s="12"/>
      <c r="BB21" s="12"/>
      <c r="BC21" s="106"/>
      <c r="BD21" s="12"/>
      <c r="BE21" s="12"/>
      <c r="BF21" s="12"/>
      <c r="BG21" s="12"/>
    </row>
    <row r="22" spans="1:59" ht="15">
      <c r="A22" s="131">
        <v>64</v>
      </c>
      <c r="B22" s="132">
        <f t="shared" si="1"/>
        <v>21.221793272907796</v>
      </c>
      <c r="C22" s="133">
        <f t="shared" si="2"/>
        <v>0.2171875</v>
      </c>
      <c r="D22" s="133">
        <f t="shared" si="3"/>
        <v>0.14479166666666665</v>
      </c>
      <c r="E22" s="133">
        <f t="shared" si="4"/>
        <v>0.07239583333333333</v>
      </c>
      <c r="F22" s="133"/>
      <c r="G22" s="134">
        <f t="shared" si="5"/>
        <v>1.3426078123795204</v>
      </c>
      <c r="H22" s="133">
        <f t="shared" si="6"/>
        <v>0.19439842283411804</v>
      </c>
      <c r="I22" s="135">
        <f t="shared" si="7"/>
        <v>0.8950718749196803</v>
      </c>
      <c r="J22" s="133">
        <f t="shared" si="8"/>
        <v>0.1295989485560787</v>
      </c>
      <c r="K22" s="135">
        <f t="shared" si="9"/>
        <v>0.44753593745984016</v>
      </c>
      <c r="L22" s="133">
        <f t="shared" si="10"/>
        <v>0.06479947427803935</v>
      </c>
      <c r="M22" s="136">
        <f t="shared" si="11"/>
        <v>46.67953661144115</v>
      </c>
      <c r="N22" s="33">
        <f t="shared" si="12"/>
        <v>22.022460116815314</v>
      </c>
      <c r="O22" s="137">
        <f t="shared" si="13"/>
        <v>3.317952392997437</v>
      </c>
      <c r="P22" s="138">
        <f t="shared" si="14"/>
        <v>42.93144609596744</v>
      </c>
      <c r="Q22" s="14">
        <f t="shared" si="15"/>
        <v>3.6593635060939977</v>
      </c>
      <c r="R22" s="139">
        <f t="shared" si="16"/>
        <v>13.317952392997437</v>
      </c>
      <c r="S22" s="140">
        <f t="shared" si="17"/>
        <v>0.574124127027046</v>
      </c>
      <c r="T22" s="141">
        <f t="shared" si="18"/>
        <v>0.05379823096911296</v>
      </c>
      <c r="U22" s="142">
        <f t="shared" si="19"/>
        <v>0.08312838922579102</v>
      </c>
      <c r="V22" s="139">
        <f t="shared" si="20"/>
        <v>23.317952392997437</v>
      </c>
      <c r="W22" s="143">
        <f t="shared" si="21"/>
        <v>1.0052145154631242</v>
      </c>
      <c r="X22" s="141">
        <f t="shared" si="22"/>
        <v>0.09419350299110939</v>
      </c>
      <c r="Y22" s="142">
        <f t="shared" si="23"/>
        <v>0.1455466850514315</v>
      </c>
      <c r="Z22" s="139">
        <f t="shared" si="24"/>
        <v>33.317952392997434</v>
      </c>
      <c r="AA22" s="144">
        <f t="shared" si="25"/>
        <v>1.436304903899202</v>
      </c>
      <c r="AB22" s="141">
        <f t="shared" si="26"/>
        <v>0.1345887750131058</v>
      </c>
      <c r="AC22" s="142">
        <f t="shared" si="27"/>
        <v>0.20796498087707194</v>
      </c>
      <c r="AD22" s="136">
        <f t="shared" si="28"/>
        <v>46.67953661144115</v>
      </c>
      <c r="AE22" s="33">
        <f t="shared" si="29"/>
        <v>22.601207548739556</v>
      </c>
      <c r="AF22" s="137">
        <f t="shared" si="30"/>
        <v>5.690816863886829</v>
      </c>
      <c r="AG22" s="138">
        <f t="shared" si="31"/>
        <v>41.58124172818898</v>
      </c>
      <c r="AH22" s="14">
        <f t="shared" si="32"/>
        <v>5.822935153894913</v>
      </c>
      <c r="AI22" s="139">
        <f t="shared" si="33"/>
        <v>15.690816863886829</v>
      </c>
      <c r="AJ22" s="140">
        <f t="shared" si="34"/>
        <v>0.6590950988711196</v>
      </c>
      <c r="AK22" s="141">
        <f t="shared" si="35"/>
        <v>0.10075344999609395</v>
      </c>
      <c r="AL22" s="142">
        <f t="shared" si="36"/>
        <v>0.09543147785738085</v>
      </c>
      <c r="AM22" s="139">
        <f t="shared" si="37"/>
        <v>25.69081686388683</v>
      </c>
      <c r="AN22" s="143">
        <f t="shared" si="38"/>
        <v>1.0791465879609314</v>
      </c>
      <c r="AO22" s="141">
        <f t="shared" si="39"/>
        <v>0.1649651802521413</v>
      </c>
      <c r="AP22" s="142">
        <f t="shared" si="40"/>
        <v>0.15625143304850986</v>
      </c>
      <c r="AQ22" s="139">
        <f t="shared" si="41"/>
        <v>35.69081686388683</v>
      </c>
      <c r="AR22" s="144">
        <f t="shared" si="42"/>
        <v>1.4991980770507434</v>
      </c>
      <c r="AS22" s="141">
        <f t="shared" si="43"/>
        <v>0.2291769105081886</v>
      </c>
      <c r="AT22" s="142">
        <f t="shared" si="44"/>
        <v>0.21707138823963887</v>
      </c>
      <c r="AU22" s="24" t="s">
        <v>118</v>
      </c>
      <c r="AV22" s="9"/>
      <c r="AW22" s="9"/>
      <c r="AX22" s="12"/>
      <c r="AY22" s="12"/>
      <c r="AZ22" s="12"/>
      <c r="BA22" s="12"/>
      <c r="BB22" s="149" t="s">
        <v>119</v>
      </c>
      <c r="BC22" s="149" t="s">
        <v>120</v>
      </c>
      <c r="BD22" s="12"/>
      <c r="BE22" s="12"/>
      <c r="BF22" s="12"/>
      <c r="BG22" s="12"/>
    </row>
    <row r="23" spans="1:59" ht="15">
      <c r="A23" s="131">
        <v>65</v>
      </c>
      <c r="B23" s="132">
        <f t="shared" si="1"/>
        <v>21.136877178282067</v>
      </c>
      <c r="C23" s="133">
        <f t="shared" si="2"/>
        <v>0.2163583252190847</v>
      </c>
      <c r="D23" s="133">
        <f t="shared" si="3"/>
        <v>0.1442388834793898</v>
      </c>
      <c r="E23" s="133">
        <f t="shared" si="4"/>
        <v>0.0721194417396949</v>
      </c>
      <c r="F23" s="133"/>
      <c r="G23" s="134">
        <f t="shared" si="5"/>
        <v>1.3426078123795204</v>
      </c>
      <c r="H23" s="133">
        <f t="shared" si="6"/>
        <v>0.19365625180832807</v>
      </c>
      <c r="I23" s="135">
        <f t="shared" si="7"/>
        <v>0.8950718749196803</v>
      </c>
      <c r="J23" s="133">
        <f t="shared" si="8"/>
        <v>0.12910416787221873</v>
      </c>
      <c r="K23" s="135">
        <f t="shared" si="9"/>
        <v>0.44753593745984016</v>
      </c>
      <c r="L23" s="133">
        <f t="shared" si="10"/>
        <v>0.06455208393610937</v>
      </c>
      <c r="M23" s="136">
        <f t="shared" si="11"/>
        <v>46.41681619432359</v>
      </c>
      <c r="N23" s="33">
        <f t="shared" si="12"/>
        <v>22.01923796246723</v>
      </c>
      <c r="O23" s="137">
        <f t="shared" si="13"/>
        <v>3.3047415601702936</v>
      </c>
      <c r="P23" s="138">
        <f t="shared" si="14"/>
        <v>42.93924633969019</v>
      </c>
      <c r="Q23" s="14">
        <f t="shared" si="15"/>
        <v>3.6781478106550076</v>
      </c>
      <c r="R23" s="139">
        <f t="shared" si="16"/>
        <v>13.304741560170294</v>
      </c>
      <c r="S23" s="140">
        <f t="shared" si="17"/>
        <v>0.5736385510336728</v>
      </c>
      <c r="T23" s="141">
        <f t="shared" si="18"/>
        <v>0.05402037135618337</v>
      </c>
      <c r="U23" s="142">
        <f t="shared" si="19"/>
        <v>0.08274098412183191</v>
      </c>
      <c r="V23" s="139">
        <f t="shared" si="20"/>
        <v>23.304741560170292</v>
      </c>
      <c r="W23" s="143">
        <f t="shared" si="21"/>
        <v>1.0047920224779767</v>
      </c>
      <c r="X23" s="141">
        <f t="shared" si="22"/>
        <v>0.09462271685224419</v>
      </c>
      <c r="Y23" s="142">
        <f t="shared" si="23"/>
        <v>0.14493007945122127</v>
      </c>
      <c r="Z23" s="139">
        <f t="shared" si="24"/>
        <v>33.30474156017029</v>
      </c>
      <c r="AA23" s="144">
        <f t="shared" si="25"/>
        <v>1.4359454939222807</v>
      </c>
      <c r="AB23" s="141">
        <f t="shared" si="26"/>
        <v>0.13522506234830503</v>
      </c>
      <c r="AC23" s="142">
        <f t="shared" si="27"/>
        <v>0.20711917478061065</v>
      </c>
      <c r="AD23" s="136">
        <f t="shared" si="28"/>
        <v>46.41681619432359</v>
      </c>
      <c r="AE23" s="33">
        <f t="shared" si="29"/>
        <v>22.595974584268983</v>
      </c>
      <c r="AF23" s="137">
        <f t="shared" si="30"/>
        <v>5.669361709557482</v>
      </c>
      <c r="AG23" s="138">
        <f t="shared" si="31"/>
        <v>41.59301583592221</v>
      </c>
      <c r="AH23" s="14">
        <f t="shared" si="32"/>
        <v>5.853716407982488</v>
      </c>
      <c r="AI23" s="139">
        <f t="shared" si="33"/>
        <v>15.669361709557482</v>
      </c>
      <c r="AJ23" s="140">
        <f t="shared" si="34"/>
        <v>0.6583463019514266</v>
      </c>
      <c r="AK23" s="141">
        <f t="shared" si="35"/>
        <v>0.10114571132554341</v>
      </c>
      <c r="AL23" s="142">
        <f t="shared" si="36"/>
        <v>0.094959135536259</v>
      </c>
      <c r="AM23" s="139">
        <f t="shared" si="37"/>
        <v>25.66936170955748</v>
      </c>
      <c r="AN23" s="143">
        <f t="shared" si="38"/>
        <v>1.0784950700725113</v>
      </c>
      <c r="AO23" s="141">
        <f t="shared" si="39"/>
        <v>0.16569569951290516</v>
      </c>
      <c r="AP23" s="142">
        <f t="shared" si="40"/>
        <v>0.1555609247452853</v>
      </c>
      <c r="AQ23" s="139">
        <f t="shared" si="41"/>
        <v>35.669361709557485</v>
      </c>
      <c r="AR23" s="144">
        <f t="shared" si="42"/>
        <v>1.4986438381935958</v>
      </c>
      <c r="AS23" s="141">
        <f t="shared" si="43"/>
        <v>0.23024568770026693</v>
      </c>
      <c r="AT23" s="142">
        <f t="shared" si="44"/>
        <v>0.21616271395431155</v>
      </c>
      <c r="AU23" s="24" t="s">
        <v>121</v>
      </c>
      <c r="AV23" s="9"/>
      <c r="AW23" s="9"/>
      <c r="AX23" s="9"/>
      <c r="AY23" s="9"/>
      <c r="AZ23" s="12"/>
      <c r="BA23" s="12"/>
      <c r="BB23" s="150" t="s">
        <v>122</v>
      </c>
      <c r="BC23" s="150" t="s">
        <v>123</v>
      </c>
      <c r="BD23" s="12"/>
      <c r="BE23" s="12"/>
      <c r="BF23" s="12"/>
      <c r="BG23" s="12"/>
    </row>
    <row r="24" spans="1:59" ht="15">
      <c r="A24" s="131">
        <v>66</v>
      </c>
      <c r="B24" s="132">
        <f t="shared" si="1"/>
        <v>21.05850577403793</v>
      </c>
      <c r="C24" s="133">
        <f t="shared" si="2"/>
        <v>0.2155926352128884</v>
      </c>
      <c r="D24" s="133">
        <f t="shared" si="3"/>
        <v>0.1437284234752589</v>
      </c>
      <c r="E24" s="133">
        <f t="shared" si="4"/>
        <v>0.07186421173762945</v>
      </c>
      <c r="F24" s="133"/>
      <c r="G24" s="134">
        <f t="shared" si="5"/>
        <v>1.3426078123795204</v>
      </c>
      <c r="H24" s="133">
        <f t="shared" si="6"/>
        <v>0.19297090421887467</v>
      </c>
      <c r="I24" s="135">
        <f t="shared" si="7"/>
        <v>0.8950718749196803</v>
      </c>
      <c r="J24" s="133">
        <f t="shared" si="8"/>
        <v>0.1286472694792498</v>
      </c>
      <c r="K24" s="135">
        <f t="shared" si="9"/>
        <v>0.44753593745984016</v>
      </c>
      <c r="L24" s="133">
        <f t="shared" si="10"/>
        <v>0.0643236347396249</v>
      </c>
      <c r="M24" s="136">
        <f t="shared" si="11"/>
        <v>46.15420963122729</v>
      </c>
      <c r="N24" s="33">
        <f t="shared" si="12"/>
        <v>22.016001178346052</v>
      </c>
      <c r="O24" s="137">
        <f t="shared" si="13"/>
        <v>3.2914707452734637</v>
      </c>
      <c r="P24" s="138">
        <f t="shared" si="14"/>
        <v>42.94708529365344</v>
      </c>
      <c r="Q24" s="14">
        <f t="shared" si="15"/>
        <v>3.6968623687184174</v>
      </c>
      <c r="R24" s="139">
        <f t="shared" si="16"/>
        <v>13.291470745273465</v>
      </c>
      <c r="S24" s="140">
        <f t="shared" si="17"/>
        <v>0.5731506272430736</v>
      </c>
      <c r="T24" s="141">
        <f t="shared" si="18"/>
        <v>0.05424069213048221</v>
      </c>
      <c r="U24" s="142">
        <f t="shared" si="19"/>
        <v>0.08237803606750276</v>
      </c>
      <c r="V24" s="139">
        <f t="shared" si="20"/>
        <v>23.291470745273465</v>
      </c>
      <c r="W24" s="143">
        <f t="shared" si="21"/>
        <v>1.004367486706794</v>
      </c>
      <c r="X24" s="141">
        <f t="shared" si="22"/>
        <v>0.09504933789285623</v>
      </c>
      <c r="Y24" s="142">
        <f t="shared" si="23"/>
        <v>0.14435615545417557</v>
      </c>
      <c r="Z24" s="139">
        <f t="shared" si="24"/>
        <v>33.291470745273465</v>
      </c>
      <c r="AA24" s="144">
        <f t="shared" si="25"/>
        <v>1.4355843461705142</v>
      </c>
      <c r="AB24" s="141">
        <f t="shared" si="26"/>
        <v>0.13585798365523025</v>
      </c>
      <c r="AC24" s="142">
        <f t="shared" si="27"/>
        <v>0.20633427484084835</v>
      </c>
      <c r="AD24" s="136">
        <f t="shared" si="28"/>
        <v>46.15420963122729</v>
      </c>
      <c r="AE24" s="33">
        <f t="shared" si="29"/>
        <v>22.590717410953502</v>
      </c>
      <c r="AF24" s="137">
        <f t="shared" si="30"/>
        <v>5.647807298964009</v>
      </c>
      <c r="AG24" s="138">
        <f t="shared" si="31"/>
        <v>41.60485207041561</v>
      </c>
      <c r="AH24" s="14">
        <f t="shared" si="32"/>
        <v>5.884400841498788</v>
      </c>
      <c r="AI24" s="139">
        <f t="shared" si="33"/>
        <v>15.64780729896401</v>
      </c>
      <c r="AJ24" s="140">
        <f t="shared" si="34"/>
        <v>0.6575936916154411</v>
      </c>
      <c r="AK24" s="141">
        <f t="shared" si="35"/>
        <v>0.10153418322874981</v>
      </c>
      <c r="AL24" s="142">
        <f t="shared" si="36"/>
        <v>0.09451490458316293</v>
      </c>
      <c r="AM24" s="139">
        <f t="shared" si="37"/>
        <v>25.64780729896401</v>
      </c>
      <c r="AN24" s="143">
        <f t="shared" si="38"/>
        <v>1.077840234183088</v>
      </c>
      <c r="AO24" s="141">
        <f t="shared" si="39"/>
        <v>0.16642134683503476</v>
      </c>
      <c r="AP24" s="142">
        <f t="shared" si="40"/>
        <v>0.15491627761733912</v>
      </c>
      <c r="AQ24" s="139">
        <f t="shared" si="41"/>
        <v>35.64780729896401</v>
      </c>
      <c r="AR24" s="144">
        <f t="shared" si="42"/>
        <v>1.4980867767507346</v>
      </c>
      <c r="AS24" s="141">
        <f t="shared" si="43"/>
        <v>0.23130851044131978</v>
      </c>
      <c r="AT24" s="142">
        <f t="shared" si="44"/>
        <v>0.21531765065151526</v>
      </c>
      <c r="AU24" s="24"/>
      <c r="AV24" s="9"/>
      <c r="AW24" s="9"/>
      <c r="AX24" s="16" t="s">
        <v>124</v>
      </c>
      <c r="AY24" s="9"/>
      <c r="AZ24" s="1" t="s">
        <v>125</v>
      </c>
      <c r="BA24" s="12"/>
      <c r="BB24" s="150" t="s">
        <v>126</v>
      </c>
      <c r="BC24" s="151" t="s">
        <v>127</v>
      </c>
      <c r="BD24" s="12"/>
      <c r="BE24" s="12"/>
      <c r="BF24" s="12"/>
      <c r="BG24" s="12"/>
    </row>
    <row r="25" spans="1:59" ht="15">
      <c r="A25" s="131">
        <v>67</v>
      </c>
      <c r="B25" s="132">
        <f t="shared" si="1"/>
        <v>20.986377823688027</v>
      </c>
      <c r="C25" s="133">
        <f t="shared" si="2"/>
        <v>0.21488758737955796</v>
      </c>
      <c r="D25" s="133">
        <f t="shared" si="3"/>
        <v>0.14325839158637196</v>
      </c>
      <c r="E25" s="133">
        <f t="shared" si="4"/>
        <v>0.07162919579318598</v>
      </c>
      <c r="F25" s="133"/>
      <c r="G25" s="134">
        <f t="shared" si="5"/>
        <v>1.3426078123795204</v>
      </c>
      <c r="H25" s="133">
        <f t="shared" si="6"/>
        <v>0.19233983573278754</v>
      </c>
      <c r="I25" s="135">
        <f t="shared" si="7"/>
        <v>0.8950718749196803</v>
      </c>
      <c r="J25" s="133">
        <f t="shared" si="8"/>
        <v>0.1282265571551917</v>
      </c>
      <c r="K25" s="135">
        <f t="shared" si="9"/>
        <v>0.44753593745984016</v>
      </c>
      <c r="L25" s="133">
        <f t="shared" si="10"/>
        <v>0.06411327857759586</v>
      </c>
      <c r="M25" s="136">
        <f t="shared" si="11"/>
        <v>45.891715396886966</v>
      </c>
      <c r="N25" s="33">
        <f t="shared" si="12"/>
        <v>22.01274982725578</v>
      </c>
      <c r="O25" s="137">
        <f t="shared" si="13"/>
        <v>3.2781402058033553</v>
      </c>
      <c r="P25" s="138">
        <f t="shared" si="14"/>
        <v>42.954962852870835</v>
      </c>
      <c r="Q25" s="14">
        <f t="shared" si="15"/>
        <v>3.71550700486703</v>
      </c>
      <c r="R25" s="139">
        <f t="shared" si="16"/>
        <v>13.278140205803355</v>
      </c>
      <c r="S25" s="140">
        <f t="shared" si="17"/>
        <v>0.5726603631182269</v>
      </c>
      <c r="T25" s="141">
        <f t="shared" si="18"/>
        <v>0.054459191181857686</v>
      </c>
      <c r="U25" s="142">
        <f t="shared" si="19"/>
        <v>0.08203840254558491</v>
      </c>
      <c r="V25" s="139">
        <f t="shared" si="20"/>
        <v>23.278140205803354</v>
      </c>
      <c r="W25" s="143">
        <f t="shared" si="21"/>
        <v>1.00394091464301</v>
      </c>
      <c r="X25" s="141">
        <f t="shared" si="22"/>
        <v>0.09547336209568469</v>
      </c>
      <c r="Y25" s="142">
        <f t="shared" si="23"/>
        <v>0.14382296067950875</v>
      </c>
      <c r="Z25" s="139">
        <f t="shared" si="24"/>
        <v>33.27814020580335</v>
      </c>
      <c r="AA25" s="144">
        <f t="shared" si="25"/>
        <v>1.4352214661677933</v>
      </c>
      <c r="AB25" s="141">
        <f t="shared" si="26"/>
        <v>0.13648753300951166</v>
      </c>
      <c r="AC25" s="142">
        <f t="shared" si="27"/>
        <v>0.20560751881343262</v>
      </c>
      <c r="AD25" s="136">
        <f t="shared" si="28"/>
        <v>45.891715396886966</v>
      </c>
      <c r="AE25" s="33">
        <f t="shared" si="29"/>
        <v>22.585436124390327</v>
      </c>
      <c r="AF25" s="137">
        <f t="shared" si="30"/>
        <v>5.626154024054991</v>
      </c>
      <c r="AG25" s="138">
        <f t="shared" si="31"/>
        <v>41.61675033088751</v>
      </c>
      <c r="AH25" s="14">
        <f t="shared" si="32"/>
        <v>5.914988200079336</v>
      </c>
      <c r="AI25" s="139">
        <f t="shared" si="33"/>
        <v>15.62615402405499</v>
      </c>
      <c r="AJ25" s="140">
        <f t="shared" si="34"/>
        <v>0.6568372764752798</v>
      </c>
      <c r="AK25" s="141">
        <f t="shared" si="35"/>
        <v>0.10191886097814787</v>
      </c>
      <c r="AL25" s="142">
        <f t="shared" si="36"/>
        <v>0.0940974517618217</v>
      </c>
      <c r="AM25" s="139">
        <f t="shared" si="37"/>
        <v>25.62615402405499</v>
      </c>
      <c r="AN25" s="143">
        <f t="shared" si="38"/>
        <v>1.0771820877859457</v>
      </c>
      <c r="AO25" s="141">
        <f t="shared" si="39"/>
        <v>0.1671421147751176</v>
      </c>
      <c r="AP25" s="142">
        <f t="shared" si="40"/>
        <v>0.1543153733418647</v>
      </c>
      <c r="AQ25" s="139">
        <f t="shared" si="41"/>
        <v>35.62615402405499</v>
      </c>
      <c r="AR25" s="144">
        <f t="shared" si="42"/>
        <v>1.4975268990966115</v>
      </c>
      <c r="AS25" s="141">
        <f t="shared" si="43"/>
        <v>0.2323653685720873</v>
      </c>
      <c r="AT25" s="142">
        <f t="shared" si="44"/>
        <v>0.21453329492190767</v>
      </c>
      <c r="AU25" s="24"/>
      <c r="AV25" s="152" t="s">
        <v>128</v>
      </c>
      <c r="AW25" s="153" t="s">
        <v>129</v>
      </c>
      <c r="AX25" s="154" t="s">
        <v>78</v>
      </c>
      <c r="AY25" s="12" t="s">
        <v>130</v>
      </c>
      <c r="AZ25" s="154" t="s">
        <v>78</v>
      </c>
      <c r="BA25" s="12"/>
      <c r="BB25" s="150" t="s">
        <v>131</v>
      </c>
      <c r="BC25" s="150" t="s">
        <v>132</v>
      </c>
      <c r="BD25" s="12"/>
      <c r="BE25" s="12"/>
      <c r="BF25" s="12"/>
      <c r="BG25" s="12"/>
    </row>
    <row r="26" spans="1:59" ht="15">
      <c r="A26" s="131">
        <v>68</v>
      </c>
      <c r="B26" s="132">
        <f t="shared" si="1"/>
        <v>20.92021064472261</v>
      </c>
      <c r="C26" s="133">
        <f t="shared" si="2"/>
        <v>0.21424050632911398</v>
      </c>
      <c r="D26" s="133">
        <f t="shared" si="3"/>
        <v>0.1428270042194093</v>
      </c>
      <c r="E26" s="133">
        <f t="shared" si="4"/>
        <v>0.07141350210970465</v>
      </c>
      <c r="F26" s="133"/>
      <c r="G26" s="134">
        <f t="shared" si="5"/>
        <v>1.3426078123795204</v>
      </c>
      <c r="H26" s="133">
        <f t="shared" si="6"/>
        <v>0.19176065168374165</v>
      </c>
      <c r="I26" s="135">
        <f t="shared" si="7"/>
        <v>0.8950718749196803</v>
      </c>
      <c r="J26" s="133">
        <f t="shared" si="8"/>
        <v>0.1278404344558278</v>
      </c>
      <c r="K26" s="135">
        <f t="shared" si="9"/>
        <v>0.44753593745984016</v>
      </c>
      <c r="L26" s="133">
        <f t="shared" si="10"/>
        <v>0.0639202172279139</v>
      </c>
      <c r="M26" s="136">
        <f t="shared" si="11"/>
        <v>45.6293319716529</v>
      </c>
      <c r="N26" s="33">
        <f t="shared" si="12"/>
        <v>22.00948397186051</v>
      </c>
      <c r="O26" s="137">
        <f t="shared" si="13"/>
        <v>3.2647501986827483</v>
      </c>
      <c r="P26" s="138">
        <f t="shared" si="14"/>
        <v>42.96287891270758</v>
      </c>
      <c r="Q26" s="14">
        <f t="shared" si="15"/>
        <v>3.734081542959819</v>
      </c>
      <c r="R26" s="139">
        <f t="shared" si="16"/>
        <v>13.264750198682748</v>
      </c>
      <c r="S26" s="140">
        <f t="shared" si="17"/>
        <v>0.5721677661016935</v>
      </c>
      <c r="T26" s="141">
        <f t="shared" si="18"/>
        <v>0.05467586644696792</v>
      </c>
      <c r="U26" s="142">
        <f t="shared" si="19"/>
        <v>0.08172100794321659</v>
      </c>
      <c r="V26" s="139">
        <f t="shared" si="20"/>
        <v>23.264750198682748</v>
      </c>
      <c r="W26" s="143">
        <f t="shared" si="21"/>
        <v>1.0035123127622951</v>
      </c>
      <c r="X26" s="141">
        <f t="shared" si="22"/>
        <v>0.09589478548277267</v>
      </c>
      <c r="Y26" s="142">
        <f t="shared" si="23"/>
        <v>0.14332865732912953</v>
      </c>
      <c r="Z26" s="139">
        <f t="shared" si="24"/>
        <v>33.26475019868275</v>
      </c>
      <c r="AA26" s="144">
        <f t="shared" si="25"/>
        <v>1.4348568594228968</v>
      </c>
      <c r="AB26" s="141">
        <f t="shared" si="26"/>
        <v>0.1371137045185774</v>
      </c>
      <c r="AC26" s="142">
        <f t="shared" si="27"/>
        <v>0.20493630671504248</v>
      </c>
      <c r="AD26" s="136">
        <f t="shared" si="28"/>
        <v>45.6293319716529</v>
      </c>
      <c r="AE26" s="33">
        <f t="shared" si="29"/>
        <v>22.580130819948202</v>
      </c>
      <c r="AF26" s="137">
        <f t="shared" si="30"/>
        <v>5.60440227584228</v>
      </c>
      <c r="AG26" s="138">
        <f t="shared" si="31"/>
        <v>41.628710517248166</v>
      </c>
      <c r="AH26" s="14">
        <f t="shared" si="32"/>
        <v>5.945478227505401</v>
      </c>
      <c r="AI26" s="139">
        <f t="shared" si="33"/>
        <v>15.60440227584228</v>
      </c>
      <c r="AJ26" s="140">
        <f t="shared" si="34"/>
        <v>0.6560770651067511</v>
      </c>
      <c r="AK26" s="141">
        <f t="shared" si="35"/>
        <v>0.1022997399518143</v>
      </c>
      <c r="AL26" s="142">
        <f t="shared" si="36"/>
        <v>0.09370552174625962</v>
      </c>
      <c r="AM26" s="139">
        <f t="shared" si="37"/>
        <v>25.60440227584228</v>
      </c>
      <c r="AN26" s="143">
        <f t="shared" si="38"/>
        <v>1.0765206383427777</v>
      </c>
      <c r="AO26" s="141">
        <f t="shared" si="39"/>
        <v>0.16785799597690285</v>
      </c>
      <c r="AP26" s="142">
        <f t="shared" si="40"/>
        <v>0.15375621775486512</v>
      </c>
      <c r="AQ26" s="139">
        <f t="shared" si="41"/>
        <v>35.60440227584228</v>
      </c>
      <c r="AR26" s="144">
        <f t="shared" si="42"/>
        <v>1.4969642115788042</v>
      </c>
      <c r="AS26" s="141">
        <f t="shared" si="43"/>
        <v>0.23341625200199145</v>
      </c>
      <c r="AT26" s="142">
        <f t="shared" si="44"/>
        <v>0.2138069137634706</v>
      </c>
      <c r="AU26" s="24"/>
      <c r="AV26" s="155">
        <v>0</v>
      </c>
      <c r="AW26" s="156">
        <v>0</v>
      </c>
      <c r="AX26" s="156">
        <v>0</v>
      </c>
      <c r="AY26" s="12" t="s">
        <v>133</v>
      </c>
      <c r="AZ26" s="157">
        <v>0</v>
      </c>
      <c r="BA26" s="12"/>
      <c r="BB26" s="12"/>
      <c r="BC26" s="12"/>
      <c r="BD26" s="12"/>
      <c r="BE26" s="12"/>
      <c r="BF26" s="12"/>
      <c r="BG26" s="12"/>
    </row>
    <row r="27" spans="1:59" ht="15">
      <c r="A27" s="131">
        <v>69</v>
      </c>
      <c r="B27" s="132">
        <f t="shared" si="1"/>
        <v>20.859738692983807</v>
      </c>
      <c r="C27" s="133">
        <f t="shared" si="2"/>
        <v>0.21364887176664835</v>
      </c>
      <c r="D27" s="133">
        <f t="shared" si="3"/>
        <v>0.14243258117776555</v>
      </c>
      <c r="E27" s="133">
        <f t="shared" si="4"/>
        <v>0.07121629058888278</v>
      </c>
      <c r="F27" s="133"/>
      <c r="G27" s="134">
        <f t="shared" si="5"/>
        <v>1.3426078123795204</v>
      </c>
      <c r="H27" s="133">
        <f t="shared" si="6"/>
        <v>0.19123109622664825</v>
      </c>
      <c r="I27" s="135">
        <f t="shared" si="7"/>
        <v>0.8950718749196803</v>
      </c>
      <c r="J27" s="133">
        <f t="shared" si="8"/>
        <v>0.1274873974844322</v>
      </c>
      <c r="K27" s="135">
        <f t="shared" si="9"/>
        <v>0.44753593745984016</v>
      </c>
      <c r="L27" s="133">
        <f t="shared" si="10"/>
        <v>0.0637436987422161</v>
      </c>
      <c r="M27" s="136">
        <f t="shared" si="11"/>
        <v>45.367057841402634</v>
      </c>
      <c r="N27" s="33">
        <f t="shared" si="12"/>
        <v>22.00620367468698</v>
      </c>
      <c r="O27" s="137">
        <f t="shared" si="13"/>
        <v>3.2513009802712665</v>
      </c>
      <c r="P27" s="138">
        <f t="shared" si="14"/>
        <v>42.97083336887238</v>
      </c>
      <c r="Q27" s="14">
        <f t="shared" si="15"/>
        <v>3.7525858061271187</v>
      </c>
      <c r="R27" s="139">
        <f t="shared" si="16"/>
        <v>13.251300980271267</v>
      </c>
      <c r="S27" s="140">
        <f t="shared" si="17"/>
        <v>0.5716728436160876</v>
      </c>
      <c r="T27" s="141">
        <f t="shared" si="18"/>
        <v>0.05489071590915547</v>
      </c>
      <c r="U27" s="142">
        <f t="shared" si="19"/>
        <v>0.08142483870547246</v>
      </c>
      <c r="V27" s="139">
        <f t="shared" si="20"/>
        <v>23.251300980271267</v>
      </c>
      <c r="W27" s="143">
        <f t="shared" si="21"/>
        <v>1.0030816875229633</v>
      </c>
      <c r="X27" s="141">
        <f t="shared" si="22"/>
        <v>0.09631360411528525</v>
      </c>
      <c r="Y27" s="142">
        <f t="shared" si="23"/>
        <v>0.14287151388604452</v>
      </c>
      <c r="Z27" s="139">
        <f t="shared" si="24"/>
        <v>33.25130098027127</v>
      </c>
      <c r="AA27" s="144">
        <f t="shared" si="25"/>
        <v>1.434490531429839</v>
      </c>
      <c r="AB27" s="141">
        <f t="shared" si="26"/>
        <v>0.13773649232141505</v>
      </c>
      <c r="AC27" s="142">
        <f t="shared" si="27"/>
        <v>0.2043181890666166</v>
      </c>
      <c r="AD27" s="136">
        <f t="shared" si="28"/>
        <v>45.367057841402634</v>
      </c>
      <c r="AE27" s="33">
        <f t="shared" si="29"/>
        <v>22.574801592771774</v>
      </c>
      <c r="AF27" s="137">
        <f t="shared" si="30"/>
        <v>5.582552444418924</v>
      </c>
      <c r="AG27" s="138">
        <f t="shared" si="31"/>
        <v>41.64073253008704</v>
      </c>
      <c r="AH27" s="14">
        <f t="shared" si="32"/>
        <v>5.975870665695416</v>
      </c>
      <c r="AI27" s="139">
        <f t="shared" si="33"/>
        <v>15.582552444418923</v>
      </c>
      <c r="AJ27" s="140">
        <f t="shared" si="34"/>
        <v>0.6553130660501533</v>
      </c>
      <c r="AK27" s="141">
        <f t="shared" si="35"/>
        <v>0.10267681563331711</v>
      </c>
      <c r="AL27" s="142">
        <f t="shared" si="36"/>
        <v>0.09333793147703888</v>
      </c>
      <c r="AM27" s="139">
        <f t="shared" si="37"/>
        <v>25.582552444418923</v>
      </c>
      <c r="AN27" s="143">
        <f t="shared" si="38"/>
        <v>1.0758558932843794</v>
      </c>
      <c r="AO27" s="141">
        <f t="shared" si="39"/>
        <v>0.16856898317105065</v>
      </c>
      <c r="AP27" s="142">
        <f t="shared" si="40"/>
        <v>0.15323693185580484</v>
      </c>
      <c r="AQ27" s="139">
        <f t="shared" si="41"/>
        <v>35.58255244441892</v>
      </c>
      <c r="AR27" s="144">
        <f t="shared" si="42"/>
        <v>1.4963987205186051</v>
      </c>
      <c r="AS27" s="141">
        <f t="shared" si="43"/>
        <v>0.23446115070878418</v>
      </c>
      <c r="AT27" s="142">
        <f t="shared" si="44"/>
        <v>0.21313593223457072</v>
      </c>
      <c r="AU27" s="24"/>
      <c r="AV27" s="155">
        <v>0.5</v>
      </c>
      <c r="AW27" s="156">
        <f>1.8*0.7</f>
        <v>1.26</v>
      </c>
      <c r="AX27" s="158">
        <f aca="true" t="shared" si="45" ref="AX27:AX32">SQRT(2)*AV27*237/15</f>
        <v>11.172287142747452</v>
      </c>
      <c r="AY27" s="12" t="s">
        <v>134</v>
      </c>
      <c r="AZ27" s="157">
        <v>10</v>
      </c>
      <c r="BA27" s="12"/>
      <c r="BB27" s="12"/>
      <c r="BC27" s="12"/>
      <c r="BD27" s="12"/>
      <c r="BE27" s="12"/>
      <c r="BF27" s="12"/>
      <c r="BG27" s="12"/>
    </row>
    <row r="28" spans="1:59" ht="15">
      <c r="A28" s="131">
        <v>70</v>
      </c>
      <c r="B28" s="132">
        <f t="shared" si="1"/>
        <v>20.804712275780044</v>
      </c>
      <c r="C28" s="133">
        <f t="shared" si="2"/>
        <v>0.21311030741410494</v>
      </c>
      <c r="D28" s="133">
        <f t="shared" si="3"/>
        <v>0.14207353827606994</v>
      </c>
      <c r="E28" s="133">
        <f t="shared" si="4"/>
        <v>0.07103676913803497</v>
      </c>
      <c r="F28" s="133"/>
      <c r="G28" s="134">
        <f t="shared" si="5"/>
        <v>1.3426078123795204</v>
      </c>
      <c r="H28" s="133">
        <f t="shared" si="6"/>
        <v>0.19074904242185234</v>
      </c>
      <c r="I28" s="135">
        <f t="shared" si="7"/>
        <v>0.8950718749196803</v>
      </c>
      <c r="J28" s="133">
        <f t="shared" si="8"/>
        <v>0.1271660282812349</v>
      </c>
      <c r="K28" s="135">
        <f t="shared" si="9"/>
        <v>0.44753593745984016</v>
      </c>
      <c r="L28" s="133">
        <f t="shared" si="10"/>
        <v>0.06358301414061746</v>
      </c>
      <c r="M28" s="136">
        <f t="shared" si="11"/>
        <v>45.104891497453316</v>
      </c>
      <c r="N28" s="33">
        <f t="shared" si="12"/>
        <v>22.0029089981271</v>
      </c>
      <c r="O28" s="137">
        <f t="shared" si="13"/>
        <v>3.2377928063757637</v>
      </c>
      <c r="P28" s="138">
        <f t="shared" si="14"/>
        <v>42.97882611740957</v>
      </c>
      <c r="Q28" s="14">
        <f t="shared" si="15"/>
        <v>3.771019616766666</v>
      </c>
      <c r="R28" s="139">
        <f t="shared" si="16"/>
        <v>13.237792806375763</v>
      </c>
      <c r="S28" s="140">
        <f t="shared" si="17"/>
        <v>0.5711756030645436</v>
      </c>
      <c r="T28" s="141">
        <f t="shared" si="18"/>
        <v>0.05510373759833615</v>
      </c>
      <c r="U28" s="142">
        <f t="shared" si="19"/>
        <v>0.08114893890434778</v>
      </c>
      <c r="V28" s="139">
        <f t="shared" si="20"/>
        <v>23.237792806375765</v>
      </c>
      <c r="W28" s="143">
        <f t="shared" si="21"/>
        <v>1.0026490453663803</v>
      </c>
      <c r="X28" s="141">
        <f t="shared" si="22"/>
        <v>0.09672981409335152</v>
      </c>
      <c r="Y28" s="142">
        <f t="shared" si="23"/>
        <v>0.14244989752432544</v>
      </c>
      <c r="Z28" s="139">
        <f t="shared" si="24"/>
        <v>33.237792806375765</v>
      </c>
      <c r="AA28" s="144">
        <f t="shared" si="25"/>
        <v>1.4341224876682166</v>
      </c>
      <c r="AB28" s="141">
        <f t="shared" si="26"/>
        <v>0.13835589058836686</v>
      </c>
      <c r="AC28" s="142">
        <f t="shared" si="27"/>
        <v>0.20375085614430302</v>
      </c>
      <c r="AD28" s="136">
        <f t="shared" si="28"/>
        <v>45.104891497453316</v>
      </c>
      <c r="AE28" s="33">
        <f t="shared" si="29"/>
        <v>22.569448537786005</v>
      </c>
      <c r="AF28" s="137">
        <f t="shared" si="30"/>
        <v>5.5606049189772735</v>
      </c>
      <c r="AG28" s="138">
        <f t="shared" si="31"/>
        <v>41.65281627065999</v>
      </c>
      <c r="AH28" s="14">
        <f t="shared" si="32"/>
        <v>6.0061652546941335</v>
      </c>
      <c r="AI28" s="139">
        <f t="shared" si="33"/>
        <v>15.560604918977273</v>
      </c>
      <c r="AJ28" s="140">
        <f t="shared" si="34"/>
        <v>0.6545452878110789</v>
      </c>
      <c r="AK28" s="141">
        <f t="shared" si="35"/>
        <v>0.10305008361153473</v>
      </c>
      <c r="AL28" s="142">
        <f t="shared" si="36"/>
        <v>0.09299356500124854</v>
      </c>
      <c r="AM28" s="139">
        <f t="shared" si="37"/>
        <v>25.560604918977273</v>
      </c>
      <c r="AN28" s="143">
        <f t="shared" si="38"/>
        <v>1.0751878600113498</v>
      </c>
      <c r="AO28" s="141">
        <f t="shared" si="39"/>
        <v>0.1692750691748259</v>
      </c>
      <c r="AP28" s="142">
        <f t="shared" si="40"/>
        <v>0.15275574358328825</v>
      </c>
      <c r="AQ28" s="139">
        <f t="shared" si="41"/>
        <v>35.560604918977276</v>
      </c>
      <c r="AR28" s="144">
        <f t="shared" si="42"/>
        <v>1.4958304322116212</v>
      </c>
      <c r="AS28" s="141">
        <f t="shared" si="43"/>
        <v>0.23550005473811705</v>
      </c>
      <c r="AT28" s="142">
        <f t="shared" si="44"/>
        <v>0.212517922165328</v>
      </c>
      <c r="AU28" s="24"/>
      <c r="AV28" s="155">
        <v>1</v>
      </c>
      <c r="AW28" s="156">
        <f>AW27+2.45</f>
        <v>3.71</v>
      </c>
      <c r="AX28" s="158">
        <f t="shared" si="45"/>
        <v>22.344574285494904</v>
      </c>
      <c r="AY28" s="12"/>
      <c r="AZ28" s="157">
        <v>20</v>
      </c>
      <c r="BA28" s="58"/>
      <c r="BB28" s="133"/>
      <c r="BC28" s="12"/>
      <c r="BD28" s="12"/>
      <c r="BE28" s="12"/>
      <c r="BF28" s="12"/>
      <c r="BG28" s="12"/>
    </row>
    <row r="29" spans="1:59" ht="15">
      <c r="A29" s="131">
        <v>71</v>
      </c>
      <c r="B29" s="132">
        <f t="shared" si="1"/>
        <v>20.754896380177772</v>
      </c>
      <c r="C29" s="133">
        <f t="shared" si="2"/>
        <v>0.2126225708682475</v>
      </c>
      <c r="D29" s="133">
        <f t="shared" si="3"/>
        <v>0.14174838057883166</v>
      </c>
      <c r="E29" s="133">
        <f t="shared" si="4"/>
        <v>0.07087419028941583</v>
      </c>
      <c r="F29" s="133"/>
      <c r="G29" s="134">
        <f t="shared" si="5"/>
        <v>1.3426078123795204</v>
      </c>
      <c r="H29" s="133">
        <f t="shared" si="6"/>
        <v>0.19031248315728486</v>
      </c>
      <c r="I29" s="135">
        <f t="shared" si="7"/>
        <v>0.8950718749196803</v>
      </c>
      <c r="J29" s="133">
        <f t="shared" si="8"/>
        <v>0.12687498877152326</v>
      </c>
      <c r="K29" s="135">
        <f t="shared" si="9"/>
        <v>0.44753593745984016</v>
      </c>
      <c r="L29" s="133">
        <f t="shared" si="10"/>
        <v>0.06343749438576163</v>
      </c>
      <c r="M29" s="136">
        <f t="shared" si="11"/>
        <v>44.84283143647511</v>
      </c>
      <c r="N29" s="33">
        <f t="shared" si="12"/>
        <v>21.999600004440516</v>
      </c>
      <c r="O29" s="137">
        <f t="shared" si="13"/>
        <v>3.2242259322607683</v>
      </c>
      <c r="P29" s="138">
        <f t="shared" si="14"/>
        <v>42.98685705469118</v>
      </c>
      <c r="Q29" s="14">
        <f t="shared" si="15"/>
        <v>3.789382796537827</v>
      </c>
      <c r="R29" s="139">
        <f t="shared" si="16"/>
        <v>13.224225932260769</v>
      </c>
      <c r="S29" s="140">
        <f t="shared" si="17"/>
        <v>0.5706760518311865</v>
      </c>
      <c r="T29" s="141">
        <f t="shared" si="18"/>
        <v>0.05531492959086349</v>
      </c>
      <c r="U29" s="142">
        <f t="shared" si="19"/>
        <v>0.0808924061821921</v>
      </c>
      <c r="V29" s="139">
        <f t="shared" si="20"/>
        <v>23.22422593226077</v>
      </c>
      <c r="W29" s="143">
        <f t="shared" si="21"/>
        <v>1.0022143927173708</v>
      </c>
      <c r="X29" s="141">
        <f t="shared" si="22"/>
        <v>0.09714341155586197</v>
      </c>
      <c r="Y29" s="142">
        <f t="shared" si="23"/>
        <v>0.14206226716048453</v>
      </c>
      <c r="Z29" s="139">
        <f t="shared" si="24"/>
        <v>33.224225932260765</v>
      </c>
      <c r="AA29" s="144">
        <f t="shared" si="25"/>
        <v>1.4337527336035547</v>
      </c>
      <c r="AB29" s="141">
        <f t="shared" si="26"/>
        <v>0.13897189352086045</v>
      </c>
      <c r="AC29" s="142">
        <f t="shared" si="27"/>
        <v>0.2032321281387769</v>
      </c>
      <c r="AD29" s="136">
        <f t="shared" si="28"/>
        <v>44.84283143647511</v>
      </c>
      <c r="AE29" s="33">
        <f t="shared" si="29"/>
        <v>22.5640717497005</v>
      </c>
      <c r="AF29" s="137">
        <f t="shared" si="30"/>
        <v>5.538560087826697</v>
      </c>
      <c r="AG29" s="138">
        <f t="shared" si="31"/>
        <v>41.664961640876605</v>
      </c>
      <c r="AH29" s="14">
        <f t="shared" si="32"/>
        <v>6.0363617326641865</v>
      </c>
      <c r="AI29" s="139">
        <f t="shared" si="33"/>
        <v>15.538560087826697</v>
      </c>
      <c r="AJ29" s="140">
        <f t="shared" si="34"/>
        <v>0.6537737388612057</v>
      </c>
      <c r="AK29" s="141">
        <f t="shared" si="35"/>
        <v>0.10341953958052054</v>
      </c>
      <c r="AL29" s="142">
        <f t="shared" si="36"/>
        <v>0.09267136874854388</v>
      </c>
      <c r="AM29" s="139">
        <f t="shared" si="37"/>
        <v>25.538560087826696</v>
      </c>
      <c r="AN29" s="143">
        <f t="shared" si="38"/>
        <v>1.0745165458947794</v>
      </c>
      <c r="AO29" s="141">
        <f t="shared" si="39"/>
        <v>0.16997624689186402</v>
      </c>
      <c r="AP29" s="142">
        <f t="shared" si="40"/>
        <v>0.15231098028574483</v>
      </c>
      <c r="AQ29" s="139">
        <f t="shared" si="41"/>
        <v>35.538560087826696</v>
      </c>
      <c r="AR29" s="144">
        <f t="shared" si="42"/>
        <v>1.495259352928353</v>
      </c>
      <c r="AS29" s="141">
        <f t="shared" si="43"/>
        <v>0.23653295420320752</v>
      </c>
      <c r="AT29" s="142">
        <f t="shared" si="44"/>
        <v>0.21195059182294576</v>
      </c>
      <c r="AU29" s="24"/>
      <c r="AV29" s="155">
        <v>1.5</v>
      </c>
      <c r="AW29" s="156">
        <f>AW28+2.45</f>
        <v>6.16</v>
      </c>
      <c r="AX29" s="158">
        <f t="shared" si="45"/>
        <v>33.51686142824236</v>
      </c>
      <c r="AY29" s="9"/>
      <c r="AZ29" s="157">
        <v>30</v>
      </c>
      <c r="BA29" s="58"/>
      <c r="BB29" s="58"/>
      <c r="BC29" s="12"/>
      <c r="BD29" s="12"/>
      <c r="BE29" s="12"/>
      <c r="BF29" s="12"/>
      <c r="BG29" s="12"/>
    </row>
    <row r="30" spans="1:59" ht="15">
      <c r="A30" s="131">
        <v>72</v>
      </c>
      <c r="B30" s="132">
        <f t="shared" si="1"/>
        <v>20.71006960452906</v>
      </c>
      <c r="C30" s="133">
        <f t="shared" si="2"/>
        <v>0.2121835443037975</v>
      </c>
      <c r="D30" s="133">
        <f t="shared" si="3"/>
        <v>0.14145569620253165</v>
      </c>
      <c r="E30" s="133">
        <f t="shared" si="4"/>
        <v>0.07072784810126582</v>
      </c>
      <c r="F30" s="133"/>
      <c r="G30" s="134">
        <f t="shared" si="5"/>
        <v>1.3426078123795204</v>
      </c>
      <c r="H30" s="133">
        <f t="shared" si="6"/>
        <v>0.18991952282710306</v>
      </c>
      <c r="I30" s="135">
        <f t="shared" si="7"/>
        <v>0.8950718749196803</v>
      </c>
      <c r="J30" s="133">
        <f t="shared" si="8"/>
        <v>0.1266130152180687</v>
      </c>
      <c r="K30" s="135">
        <f t="shared" si="9"/>
        <v>0.44753593745984016</v>
      </c>
      <c r="L30" s="133">
        <f t="shared" si="10"/>
        <v>0.06330650760903435</v>
      </c>
      <c r="M30" s="136">
        <f t="shared" si="11"/>
        <v>44.58087616040504</v>
      </c>
      <c r="N30" s="33">
        <f t="shared" si="12"/>
        <v>21.996276755757087</v>
      </c>
      <c r="O30" s="137">
        <f t="shared" si="13"/>
        <v>3.210600612658708</v>
      </c>
      <c r="P30" s="138">
        <f t="shared" si="14"/>
        <v>42.99492607740912</v>
      </c>
      <c r="Q30" s="14">
        <f t="shared" si="15"/>
        <v>3.807675166358121</v>
      </c>
      <c r="R30" s="139">
        <f t="shared" si="16"/>
        <v>13.210600612658709</v>
      </c>
      <c r="S30" s="140">
        <f t="shared" si="17"/>
        <v>0.5701741972815907</v>
      </c>
      <c r="T30" s="141">
        <f t="shared" si="18"/>
        <v>0.055524290009427754</v>
      </c>
      <c r="U30" s="142">
        <f t="shared" si="19"/>
        <v>0.08065438803318704</v>
      </c>
      <c r="V30" s="139">
        <f t="shared" si="20"/>
        <v>23.21060061265871</v>
      </c>
      <c r="W30" s="143">
        <f t="shared" si="21"/>
        <v>1.00177773598462</v>
      </c>
      <c r="X30" s="141">
        <f t="shared" si="22"/>
        <v>0.09755439268032605</v>
      </c>
      <c r="Y30" s="142">
        <f t="shared" si="23"/>
        <v>0.14170716708390038</v>
      </c>
      <c r="Z30" s="139">
        <f t="shared" si="24"/>
        <v>33.21060061265871</v>
      </c>
      <c r="AA30" s="144">
        <f t="shared" si="25"/>
        <v>1.4333812746876493</v>
      </c>
      <c r="AB30" s="141">
        <f t="shared" si="26"/>
        <v>0.13958449535122433</v>
      </c>
      <c r="AC30" s="142">
        <f t="shared" si="27"/>
        <v>0.20275994613461368</v>
      </c>
      <c r="AD30" s="136">
        <f t="shared" si="28"/>
        <v>44.58087616040504</v>
      </c>
      <c r="AE30" s="33">
        <f t="shared" si="29"/>
        <v>22.558671323013815</v>
      </c>
      <c r="AF30" s="137">
        <f t="shared" si="30"/>
        <v>5.516418338411293</v>
      </c>
      <c r="AG30" s="138">
        <f t="shared" si="31"/>
        <v>41.67716854328766</v>
      </c>
      <c r="AH30" s="14">
        <f t="shared" si="32"/>
        <v>6.0664598358759125</v>
      </c>
      <c r="AI30" s="139">
        <f t="shared" si="33"/>
        <v>15.516418338411292</v>
      </c>
      <c r="AJ30" s="140">
        <f t="shared" si="34"/>
        <v>0.6529984276390887</v>
      </c>
      <c r="AK30" s="141">
        <f t="shared" si="35"/>
        <v>0.10378517933934486</v>
      </c>
      <c r="AL30" s="142">
        <f t="shared" si="36"/>
        <v>0.09237034720084576</v>
      </c>
      <c r="AM30" s="139">
        <f t="shared" si="37"/>
        <v>25.51641833841129</v>
      </c>
      <c r="AN30" s="143">
        <f t="shared" si="38"/>
        <v>1.0738419582769383</v>
      </c>
      <c r="AO30" s="141">
        <f t="shared" si="39"/>
        <v>0.17067250931189526</v>
      </c>
      <c r="AP30" s="142">
        <f t="shared" si="40"/>
        <v>0.15190106181955426</v>
      </c>
      <c r="AQ30" s="139">
        <f t="shared" si="41"/>
        <v>35.51641833841129</v>
      </c>
      <c r="AR30" s="144">
        <f t="shared" si="42"/>
        <v>1.4946854889147883</v>
      </c>
      <c r="AS30" s="141">
        <f t="shared" si="43"/>
        <v>0.23755983928444568</v>
      </c>
      <c r="AT30" s="142">
        <f t="shared" si="44"/>
        <v>0.2114317764382628</v>
      </c>
      <c r="AU30" s="24"/>
      <c r="AV30" s="155">
        <v>2</v>
      </c>
      <c r="AW30" s="156">
        <f>AW29+2.45</f>
        <v>8.61</v>
      </c>
      <c r="AX30" s="158">
        <f t="shared" si="45"/>
        <v>44.68914857098981</v>
      </c>
      <c r="AY30" s="9"/>
      <c r="AZ30" s="157">
        <v>40</v>
      </c>
      <c r="BA30" s="119"/>
      <c r="BB30" s="54"/>
      <c r="BC30" s="12"/>
      <c r="BD30" s="12"/>
      <c r="BE30" s="12"/>
      <c r="BF30" s="12"/>
      <c r="BG30" s="12"/>
    </row>
    <row r="31" spans="1:59" ht="15">
      <c r="A31" s="131">
        <v>73</v>
      </c>
      <c r="B31" s="132">
        <f t="shared" si="1"/>
        <v>20.670023182698124</v>
      </c>
      <c r="C31" s="133">
        <f t="shared" si="2"/>
        <v>0.2117912259406971</v>
      </c>
      <c r="D31" s="133">
        <f t="shared" si="3"/>
        <v>0.1411941506271314</v>
      </c>
      <c r="E31" s="133">
        <f t="shared" si="4"/>
        <v>0.0705970753135657</v>
      </c>
      <c r="F31" s="133"/>
      <c r="G31" s="134">
        <f t="shared" si="5"/>
        <v>1.3426078123795204</v>
      </c>
      <c r="H31" s="133">
        <f t="shared" si="6"/>
        <v>0.18956836969427737</v>
      </c>
      <c r="I31" s="135">
        <f t="shared" si="7"/>
        <v>0.8950718749196803</v>
      </c>
      <c r="J31" s="133">
        <f t="shared" si="8"/>
        <v>0.12637891312951827</v>
      </c>
      <c r="K31" s="135">
        <f t="shared" si="9"/>
        <v>0.44753593745984016</v>
      </c>
      <c r="L31" s="133">
        <f t="shared" si="10"/>
        <v>0.06318945656475913</v>
      </c>
      <c r="M31" s="136">
        <f t="shared" si="11"/>
        <v>44.31902417636181</v>
      </c>
      <c r="N31" s="33">
        <f t="shared" si="12"/>
        <v>21.992939314079376</v>
      </c>
      <c r="O31" s="137">
        <f t="shared" si="13"/>
        <v>3.196917101780091</v>
      </c>
      <c r="P31" s="138">
        <f t="shared" si="14"/>
        <v>43.003033082567335</v>
      </c>
      <c r="Q31" s="14">
        <f t="shared" si="15"/>
        <v>3.8258965463973835</v>
      </c>
      <c r="R31" s="139">
        <f t="shared" si="16"/>
        <v>13.196917101780091</v>
      </c>
      <c r="S31" s="140">
        <f t="shared" si="17"/>
        <v>0.5696700467632423</v>
      </c>
      <c r="T31" s="141">
        <f t="shared" si="18"/>
        <v>0.05573181702292245</v>
      </c>
      <c r="U31" s="142">
        <f t="shared" si="19"/>
        <v>0.08043407839045422</v>
      </c>
      <c r="V31" s="139">
        <f t="shared" si="20"/>
        <v>23.19691710178009</v>
      </c>
      <c r="W31" s="143">
        <f t="shared" si="21"/>
        <v>1.0013390815610748</v>
      </c>
      <c r="X31" s="141">
        <f t="shared" si="22"/>
        <v>0.09796275368267078</v>
      </c>
      <c r="Y31" s="142">
        <f t="shared" si="23"/>
        <v>0.1413832211107678</v>
      </c>
      <c r="Z31" s="139">
        <f t="shared" si="24"/>
        <v>33.19691710178009</v>
      </c>
      <c r="AA31" s="144">
        <f t="shared" si="25"/>
        <v>1.433008116358907</v>
      </c>
      <c r="AB31" s="141">
        <f t="shared" si="26"/>
        <v>0.14019369034241913</v>
      </c>
      <c r="AC31" s="142">
        <f t="shared" si="27"/>
        <v>0.20233236383108133</v>
      </c>
      <c r="AD31" s="136">
        <f t="shared" si="28"/>
        <v>44.31902417636181</v>
      </c>
      <c r="AE31" s="33">
        <f t="shared" si="29"/>
        <v>22.55324735201778</v>
      </c>
      <c r="AF31" s="137">
        <f t="shared" si="30"/>
        <v>5.4941800573275525</v>
      </c>
      <c r="AG31" s="138">
        <f t="shared" si="31"/>
        <v>41.68943688107242</v>
      </c>
      <c r="AH31" s="14">
        <f t="shared" si="32"/>
        <v>6.096459298697704</v>
      </c>
      <c r="AI31" s="139">
        <f t="shared" si="33"/>
        <v>15.494180057327553</v>
      </c>
      <c r="AJ31" s="140">
        <f t="shared" si="34"/>
        <v>0.652219362550949</v>
      </c>
      <c r="AK31" s="141">
        <f t="shared" si="35"/>
        <v>0.10414699879195247</v>
      </c>
      <c r="AL31" s="142">
        <f t="shared" si="36"/>
        <v>0.09208955891795033</v>
      </c>
      <c r="AM31" s="139">
        <f t="shared" si="37"/>
        <v>25.494180057327554</v>
      </c>
      <c r="AN31" s="143">
        <f t="shared" si="38"/>
        <v>1.0731641044719644</v>
      </c>
      <c r="AO31" s="141">
        <f t="shared" si="39"/>
        <v>0.17136384951048986</v>
      </c>
      <c r="AP31" s="142">
        <f t="shared" si="40"/>
        <v>0.1515244942144451</v>
      </c>
      <c r="AQ31" s="139">
        <f t="shared" si="41"/>
        <v>35.494180057327554</v>
      </c>
      <c r="AR31" s="144">
        <f t="shared" si="42"/>
        <v>1.49410884639298</v>
      </c>
      <c r="AS31" s="141">
        <f t="shared" si="43"/>
        <v>0.23858070022902722</v>
      </c>
      <c r="AT31" s="142">
        <f t="shared" si="44"/>
        <v>0.21095942951093993</v>
      </c>
      <c r="AU31" s="9"/>
      <c r="AV31" s="155">
        <v>2.5</v>
      </c>
      <c r="AW31" s="156">
        <f>AW30+2.45</f>
        <v>11.059999999999999</v>
      </c>
      <c r="AX31" s="158">
        <f t="shared" si="45"/>
        <v>55.86143571373726</v>
      </c>
      <c r="AY31" s="9"/>
      <c r="AZ31" s="157">
        <v>50</v>
      </c>
      <c r="BA31" s="1" t="s">
        <v>135</v>
      </c>
      <c r="BB31" s="12"/>
      <c r="BC31" s="12"/>
      <c r="BD31" s="12"/>
      <c r="BE31" s="12"/>
      <c r="BF31" s="12"/>
      <c r="BG31" s="12"/>
    </row>
    <row r="32" spans="1:59" ht="15">
      <c r="A32" s="131">
        <v>74</v>
      </c>
      <c r="B32" s="132">
        <f t="shared" si="1"/>
        <v>20.634560091670167</v>
      </c>
      <c r="C32" s="133">
        <f t="shared" si="2"/>
        <v>0.21144372220321592</v>
      </c>
      <c r="D32" s="133">
        <f t="shared" si="3"/>
        <v>0.1409624814688106</v>
      </c>
      <c r="E32" s="133">
        <f t="shared" si="4"/>
        <v>0.0704812407344053</v>
      </c>
      <c r="F32" s="133"/>
      <c r="G32" s="134">
        <f t="shared" si="5"/>
        <v>1.3426078123795204</v>
      </c>
      <c r="H32" s="133">
        <f t="shared" si="6"/>
        <v>0.18925732887242847</v>
      </c>
      <c r="I32" s="135">
        <f t="shared" si="7"/>
        <v>0.8950718749196803</v>
      </c>
      <c r="J32" s="133">
        <f t="shared" si="8"/>
        <v>0.126171552581619</v>
      </c>
      <c r="K32" s="135">
        <f t="shared" si="9"/>
        <v>0.44753593745984016</v>
      </c>
      <c r="L32" s="133">
        <f t="shared" si="10"/>
        <v>0.0630857762908095</v>
      </c>
      <c r="M32" s="136">
        <f t="shared" si="11"/>
        <v>44.057273996561335</v>
      </c>
      <c r="N32" s="33">
        <f t="shared" si="12"/>
        <v>21.989587741285124</v>
      </c>
      <c r="O32" s="137">
        <f t="shared" si="13"/>
        <v>3.18317565332366</v>
      </c>
      <c r="P32" s="138">
        <f t="shared" si="14"/>
        <v>43.01117796747413</v>
      </c>
      <c r="Q32" s="14">
        <f t="shared" si="15"/>
        <v>3.8440467560740004</v>
      </c>
      <c r="R32" s="139">
        <f t="shared" si="16"/>
        <v>13.18317565332366</v>
      </c>
      <c r="S32" s="140">
        <f t="shared" si="17"/>
        <v>0.5691636076059954</v>
      </c>
      <c r="T32" s="141">
        <f t="shared" si="18"/>
        <v>0.05593750884634287</v>
      </c>
      <c r="U32" s="142">
        <f t="shared" si="19"/>
        <v>0.0802307144898815</v>
      </c>
      <c r="V32" s="139">
        <f t="shared" si="20"/>
        <v>23.18317565332366</v>
      </c>
      <c r="W32" s="143">
        <f t="shared" si="21"/>
        <v>1.0008984358243398</v>
      </c>
      <c r="X32" s="141">
        <f t="shared" si="22"/>
        <v>0.09836849081709455</v>
      </c>
      <c r="Y32" s="142">
        <f t="shared" si="23"/>
        <v>0.14108912721205</v>
      </c>
      <c r="Z32" s="139">
        <f t="shared" si="24"/>
        <v>33.18317565332366</v>
      </c>
      <c r="AA32" s="144">
        <f t="shared" si="25"/>
        <v>1.4326332640426844</v>
      </c>
      <c r="AB32" s="141">
        <f t="shared" si="26"/>
        <v>0.14079947278784624</v>
      </c>
      <c r="AC32" s="142">
        <f t="shared" si="27"/>
        <v>0.20194753993421855</v>
      </c>
      <c r="AD32" s="136">
        <f t="shared" si="28"/>
        <v>44.057273996561335</v>
      </c>
      <c r="AE32" s="33">
        <f t="shared" si="29"/>
        <v>22.547799930801716</v>
      </c>
      <c r="AF32" s="137">
        <f t="shared" si="30"/>
        <v>5.4718456303416865</v>
      </c>
      <c r="AG32" s="138">
        <f t="shared" si="31"/>
        <v>41.701766558026286</v>
      </c>
      <c r="AH32" s="14">
        <f t="shared" si="32"/>
        <v>6.12635985358591</v>
      </c>
      <c r="AI32" s="139">
        <f t="shared" si="33"/>
        <v>15.471845630341686</v>
      </c>
      <c r="AJ32" s="140">
        <f t="shared" si="34"/>
        <v>0.6514365519714526</v>
      </c>
      <c r="AK32" s="141">
        <f t="shared" si="35"/>
        <v>0.1045049939470169</v>
      </c>
      <c r="AL32" s="142">
        <f t="shared" si="36"/>
        <v>0.09182811288538174</v>
      </c>
      <c r="AM32" s="139">
        <f t="shared" si="37"/>
        <v>25.471845630341686</v>
      </c>
      <c r="AN32" s="143">
        <f t="shared" si="38"/>
        <v>1.0724829917665386</v>
      </c>
      <c r="AO32" s="141">
        <f t="shared" si="39"/>
        <v>0.17205026064879497</v>
      </c>
      <c r="AP32" s="142">
        <f t="shared" si="40"/>
        <v>0.15117986385250523</v>
      </c>
      <c r="AQ32" s="139">
        <f t="shared" si="41"/>
        <v>35.47184563034169</v>
      </c>
      <c r="AR32" s="144">
        <f t="shared" si="42"/>
        <v>1.493529431561625</v>
      </c>
      <c r="AS32" s="141">
        <f t="shared" si="43"/>
        <v>0.23959552735057307</v>
      </c>
      <c r="AT32" s="142">
        <f t="shared" si="44"/>
        <v>0.2105316148196288</v>
      </c>
      <c r="AU32" s="9"/>
      <c r="AV32" s="155">
        <v>3</v>
      </c>
      <c r="AW32" s="156">
        <f>AW31+2.45</f>
        <v>13.509999999999998</v>
      </c>
      <c r="AX32" s="158">
        <f t="shared" si="45"/>
        <v>67.03372285648472</v>
      </c>
      <c r="AY32" s="9"/>
      <c r="AZ32" s="157">
        <v>60</v>
      </c>
      <c r="BA32" s="12" t="s">
        <v>136</v>
      </c>
      <c r="BB32" s="12"/>
      <c r="BC32" s="12"/>
      <c r="BD32" s="12"/>
      <c r="BE32" s="12"/>
      <c r="BF32" s="12"/>
      <c r="BG32" s="12"/>
    </row>
    <row r="33" spans="1:59" ht="15">
      <c r="A33" s="131">
        <v>75</v>
      </c>
      <c r="B33" s="132">
        <f t="shared" si="1"/>
        <v>20.603494234288483</v>
      </c>
      <c r="C33" s="133">
        <f t="shared" si="2"/>
        <v>0.2111392405063291</v>
      </c>
      <c r="D33" s="133">
        <f t="shared" si="3"/>
        <v>0.14075949367088605</v>
      </c>
      <c r="E33" s="133">
        <f t="shared" si="4"/>
        <v>0.07037974683544303</v>
      </c>
      <c r="F33" s="133"/>
      <c r="G33" s="134">
        <f t="shared" si="5"/>
        <v>1.3426078123795204</v>
      </c>
      <c r="H33" s="133">
        <f t="shared" si="6"/>
        <v>0.18898479586911726</v>
      </c>
      <c r="I33" s="135">
        <f t="shared" si="7"/>
        <v>0.8950718749196803</v>
      </c>
      <c r="J33" s="133">
        <f t="shared" si="8"/>
        <v>0.12598986391274486</v>
      </c>
      <c r="K33" s="135">
        <f t="shared" si="9"/>
        <v>0.44753593745984016</v>
      </c>
      <c r="L33" s="133">
        <f t="shared" si="10"/>
        <v>0.06299493195637243</v>
      </c>
      <c r="M33" s="136">
        <f t="shared" si="11"/>
        <v>43.79562413823291</v>
      </c>
      <c r="N33" s="33">
        <f t="shared" si="12"/>
        <v>21.986222099129737</v>
      </c>
      <c r="O33" s="137">
        <f t="shared" si="13"/>
        <v>3.1693765204865727</v>
      </c>
      <c r="P33" s="138">
        <f t="shared" si="14"/>
        <v>43.01936062973431</v>
      </c>
      <c r="Q33" s="14">
        <f t="shared" si="15"/>
        <v>3.8621256140493947</v>
      </c>
      <c r="R33" s="139">
        <f t="shared" si="16"/>
        <v>13.169376520486573</v>
      </c>
      <c r="S33" s="140">
        <f t="shared" si="17"/>
        <v>0.5686548871225328</v>
      </c>
      <c r="T33" s="141">
        <f t="shared" si="18"/>
        <v>0.0561413637406611</v>
      </c>
      <c r="U33" s="142">
        <f t="shared" si="19"/>
        <v>0.08004357398484258</v>
      </c>
      <c r="V33" s="139">
        <f t="shared" si="20"/>
        <v>23.169376520486573</v>
      </c>
      <c r="W33" s="143">
        <f t="shared" si="21"/>
        <v>1.0004558051370802</v>
      </c>
      <c r="X33" s="141">
        <f t="shared" si="22"/>
        <v>0.09877160037587791</v>
      </c>
      <c r="Y33" s="142">
        <f t="shared" si="23"/>
        <v>0.14082365257119406</v>
      </c>
      <c r="Z33" s="139">
        <f t="shared" si="24"/>
        <v>33.16937652048657</v>
      </c>
      <c r="AA33" s="144">
        <f t="shared" si="25"/>
        <v>1.4322567231516277</v>
      </c>
      <c r="AB33" s="141">
        <f t="shared" si="26"/>
        <v>0.14140183701109474</v>
      </c>
      <c r="AC33" s="142">
        <f t="shared" si="27"/>
        <v>0.20160373115754554</v>
      </c>
      <c r="AD33" s="136">
        <f t="shared" si="28"/>
        <v>43.79562413823291</v>
      </c>
      <c r="AE33" s="33">
        <f t="shared" si="29"/>
        <v>22.54232915325672</v>
      </c>
      <c r="AF33" s="137">
        <f t="shared" si="30"/>
        <v>5.449415442407202</v>
      </c>
      <c r="AG33" s="138">
        <f t="shared" si="31"/>
        <v>41.714157478548174</v>
      </c>
      <c r="AH33" s="14">
        <f t="shared" si="32"/>
        <v>6.156161231075373</v>
      </c>
      <c r="AI33" s="139">
        <f t="shared" si="33"/>
        <v>15.4494154424072</v>
      </c>
      <c r="AJ33" s="140">
        <f t="shared" si="34"/>
        <v>0.6506500042444975</v>
      </c>
      <c r="AK33" s="141">
        <f t="shared" si="35"/>
        <v>0.1048591609178145</v>
      </c>
      <c r="AL33" s="142">
        <f t="shared" si="36"/>
        <v>0.09158516515441532</v>
      </c>
      <c r="AM33" s="139">
        <f t="shared" si="37"/>
        <v>25.4494154424072</v>
      </c>
      <c r="AN33" s="143">
        <f t="shared" si="38"/>
        <v>1.071798627420572</v>
      </c>
      <c r="AO33" s="141">
        <f t="shared" si="39"/>
        <v>0.17273173597329908</v>
      </c>
      <c r="AP33" s="142">
        <f t="shared" si="40"/>
        <v>0.15086583211287036</v>
      </c>
      <c r="AQ33" s="139">
        <f t="shared" si="41"/>
        <v>35.4494154424072</v>
      </c>
      <c r="AR33" s="144">
        <f t="shared" si="42"/>
        <v>1.4929472505966463</v>
      </c>
      <c r="AS33" s="141">
        <f t="shared" si="43"/>
        <v>0.24060431102878366</v>
      </c>
      <c r="AT33" s="142">
        <f t="shared" si="44"/>
        <v>0.2101464990713254</v>
      </c>
      <c r="AU33" s="9"/>
      <c r="AV33" s="159" t="s">
        <v>137</v>
      </c>
      <c r="AW33" s="160"/>
      <c r="AX33" s="16"/>
      <c r="AY33" s="16"/>
      <c r="AZ33" s="1" t="s">
        <v>138</v>
      </c>
      <c r="BA33" s="12"/>
      <c r="BB33" s="12"/>
      <c r="BC33" s="12"/>
      <c r="BD33" s="12"/>
      <c r="BE33" s="12"/>
      <c r="BF33" s="12"/>
      <c r="BG33" s="12"/>
    </row>
    <row r="34" spans="1:59" ht="15">
      <c r="A34" s="131">
        <v>76</v>
      </c>
      <c r="B34" s="132">
        <f t="shared" si="1"/>
        <v>20.576649689792625</v>
      </c>
      <c r="C34" s="133">
        <f t="shared" si="2"/>
        <v>0.21087608261159232</v>
      </c>
      <c r="D34" s="133">
        <f t="shared" si="3"/>
        <v>0.14058405507439486</v>
      </c>
      <c r="E34" s="133">
        <f t="shared" si="4"/>
        <v>0.07029202753719743</v>
      </c>
      <c r="F34" s="133"/>
      <c r="G34" s="134">
        <f t="shared" si="5"/>
        <v>1.3426078123795204</v>
      </c>
      <c r="H34" s="133">
        <f t="shared" si="6"/>
        <v>0.1887492506388753</v>
      </c>
      <c r="I34" s="135">
        <f t="shared" si="7"/>
        <v>0.8950718749196803</v>
      </c>
      <c r="J34" s="133">
        <f t="shared" si="8"/>
        <v>0.12583283375925022</v>
      </c>
      <c r="K34" s="135">
        <f t="shared" si="9"/>
        <v>0.44753593745984016</v>
      </c>
      <c r="L34" s="133">
        <f t="shared" si="10"/>
        <v>0.06291641687962511</v>
      </c>
      <c r="M34" s="136">
        <f t="shared" si="11"/>
        <v>43.53407312353618</v>
      </c>
      <c r="N34" s="33">
        <f t="shared" si="12"/>
        <v>21.982842449248654</v>
      </c>
      <c r="O34" s="137">
        <f t="shared" si="13"/>
        <v>3.1555199559741327</v>
      </c>
      <c r="P34" s="138">
        <f t="shared" si="14"/>
        <v>43.027580967241626</v>
      </c>
      <c r="Q34" s="14">
        <f t="shared" si="15"/>
        <v>3.8801329382247274</v>
      </c>
      <c r="R34" s="139">
        <f t="shared" si="16"/>
        <v>13.155519955974132</v>
      </c>
      <c r="S34" s="140">
        <f t="shared" si="17"/>
        <v>0.5681438926088083</v>
      </c>
      <c r="T34" s="141">
        <f t="shared" si="18"/>
        <v>0.05634338001273323</v>
      </c>
      <c r="U34" s="142">
        <f t="shared" si="19"/>
        <v>0.07987197228869779</v>
      </c>
      <c r="V34" s="139">
        <f t="shared" si="20"/>
        <v>23.155519955974132</v>
      </c>
      <c r="W34" s="143">
        <f t="shared" si="21"/>
        <v>1.0000111958474043</v>
      </c>
      <c r="X34" s="141">
        <f t="shared" si="22"/>
        <v>0.09917207868925099</v>
      </c>
      <c r="Y34" s="142">
        <f t="shared" si="23"/>
        <v>0.14058562903202296</v>
      </c>
      <c r="Z34" s="139">
        <f t="shared" si="24"/>
        <v>33.155519955974135</v>
      </c>
      <c r="AA34" s="144">
        <f t="shared" si="25"/>
        <v>1.4318784990860003</v>
      </c>
      <c r="AB34" s="141">
        <f t="shared" si="26"/>
        <v>0.14200077736576877</v>
      </c>
      <c r="AC34" s="142">
        <f t="shared" si="27"/>
        <v>0.20129928577534814</v>
      </c>
      <c r="AD34" s="136">
        <f t="shared" si="28"/>
        <v>43.53407312353618</v>
      </c>
      <c r="AE34" s="33">
        <f t="shared" si="29"/>
        <v>22.53683511307982</v>
      </c>
      <c r="AF34" s="137">
        <f t="shared" si="30"/>
        <v>5.4268898776819166</v>
      </c>
      <c r="AG34" s="138">
        <f t="shared" si="31"/>
        <v>41.72660954762827</v>
      </c>
      <c r="AH34" s="14">
        <f t="shared" si="32"/>
        <v>6.185863159769694</v>
      </c>
      <c r="AI34" s="139">
        <f t="shared" si="33"/>
        <v>15.426889877681916</v>
      </c>
      <c r="AJ34" s="140">
        <f t="shared" si="34"/>
        <v>0.649859727683982</v>
      </c>
      <c r="AK34" s="141">
        <f t="shared" si="35"/>
        <v>0.10520949592209648</v>
      </c>
      <c r="AL34" s="142">
        <f t="shared" si="36"/>
        <v>0.09135991574735619</v>
      </c>
      <c r="AM34" s="139">
        <f t="shared" si="37"/>
        <v>25.426889877681916</v>
      </c>
      <c r="AN34" s="143">
        <f t="shared" si="38"/>
        <v>1.0711110186678725</v>
      </c>
      <c r="AO34" s="141">
        <f t="shared" si="39"/>
        <v>0.1734082688155901</v>
      </c>
      <c r="AP34" s="142">
        <f t="shared" si="40"/>
        <v>0.15058113043919538</v>
      </c>
      <c r="AQ34" s="139">
        <f t="shared" si="41"/>
        <v>35.426889877681916</v>
      </c>
      <c r="AR34" s="144">
        <f t="shared" si="42"/>
        <v>1.492362309651763</v>
      </c>
      <c r="AS34" s="141">
        <f t="shared" si="43"/>
        <v>0.24160704170908376</v>
      </c>
      <c r="AT34" s="142">
        <f t="shared" si="44"/>
        <v>0.2098023451310346</v>
      </c>
      <c r="AU34" s="9"/>
      <c r="AV34" s="9"/>
      <c r="AW34" s="159"/>
      <c r="AX34" s="16"/>
      <c r="AY34" s="16"/>
      <c r="AZ34" s="1" t="s">
        <v>139</v>
      </c>
      <c r="BA34" s="12"/>
      <c r="BB34" s="12"/>
      <c r="BC34" s="12"/>
      <c r="BD34" s="12"/>
      <c r="BE34" s="12"/>
      <c r="BF34" s="12"/>
      <c r="BG34" s="12"/>
    </row>
    <row r="35" spans="1:59" ht="15">
      <c r="A35" s="131">
        <v>77</v>
      </c>
      <c r="B35" s="132">
        <f t="shared" si="1"/>
        <v>20.553860025641526</v>
      </c>
      <c r="C35" s="133">
        <f t="shared" si="2"/>
        <v>0.21065263850073973</v>
      </c>
      <c r="D35" s="133">
        <f t="shared" si="3"/>
        <v>0.14043509233382648</v>
      </c>
      <c r="E35" s="133">
        <f t="shared" si="4"/>
        <v>0.07021754616691324</v>
      </c>
      <c r="F35" s="133"/>
      <c r="G35" s="134">
        <f t="shared" si="5"/>
        <v>1.3426078123795204</v>
      </c>
      <c r="H35" s="133">
        <f t="shared" si="6"/>
        <v>0.18854925209963472</v>
      </c>
      <c r="I35" s="135">
        <f t="shared" si="7"/>
        <v>0.8950718749196803</v>
      </c>
      <c r="J35" s="133">
        <f t="shared" si="8"/>
        <v>0.1256995013997565</v>
      </c>
      <c r="K35" s="135">
        <f t="shared" si="9"/>
        <v>0.44753593745984016</v>
      </c>
      <c r="L35" s="133">
        <f t="shared" si="10"/>
        <v>0.06284975069987825</v>
      </c>
      <c r="M35" s="136">
        <f t="shared" si="11"/>
        <v>43.27261947947874</v>
      </c>
      <c r="N35" s="33">
        <f t="shared" si="12"/>
        <v>21.979448853159845</v>
      </c>
      <c r="O35" s="137">
        <f t="shared" si="13"/>
        <v>3.141606212010014</v>
      </c>
      <c r="P35" s="138">
        <f t="shared" si="14"/>
        <v>43.035838878171056</v>
      </c>
      <c r="Q35" s="14">
        <f t="shared" si="15"/>
        <v>3.898068545734285</v>
      </c>
      <c r="R35" s="139">
        <f t="shared" si="16"/>
        <v>13.141606212010014</v>
      </c>
      <c r="S35" s="140">
        <f t="shared" si="17"/>
        <v>0.5676306313445073</v>
      </c>
      <c r="T35" s="141">
        <f t="shared" si="18"/>
        <v>0.05654355601516273</v>
      </c>
      <c r="U35" s="142">
        <f t="shared" si="19"/>
        <v>0.0797152601243741</v>
      </c>
      <c r="V35" s="139">
        <f t="shared" si="20"/>
        <v>23.141606212010014</v>
      </c>
      <c r="W35" s="143">
        <f t="shared" si="21"/>
        <v>0.9995646142892664</v>
      </c>
      <c r="X35" s="141">
        <f t="shared" si="22"/>
        <v>0.09956992212518054</v>
      </c>
      <c r="Y35" s="142">
        <f t="shared" si="23"/>
        <v>0.14037394890133878</v>
      </c>
      <c r="Z35" s="139">
        <f t="shared" si="24"/>
        <v>33.14160621201001</v>
      </c>
      <c r="AA35" s="144">
        <f t="shared" si="25"/>
        <v>1.4314985972340255</v>
      </c>
      <c r="AB35" s="141">
        <f t="shared" si="26"/>
        <v>0.14259628823519832</v>
      </c>
      <c r="AC35" s="142">
        <f t="shared" si="27"/>
        <v>0.20103263767830346</v>
      </c>
      <c r="AD35" s="136">
        <f t="shared" si="28"/>
        <v>43.27261947947874</v>
      </c>
      <c r="AE35" s="33">
        <f t="shared" si="29"/>
        <v>22.5313179037782</v>
      </c>
      <c r="AF35" s="137">
        <f t="shared" si="30"/>
        <v>5.404269319545265</v>
      </c>
      <c r="AG35" s="138">
        <f t="shared" si="31"/>
        <v>41.739122670835584</v>
      </c>
      <c r="AH35" s="14">
        <f t="shared" si="32"/>
        <v>6.215465366330705</v>
      </c>
      <c r="AI35" s="139">
        <f t="shared" si="33"/>
        <v>15.404269319545264</v>
      </c>
      <c r="AJ35" s="140">
        <f t="shared" si="34"/>
        <v>0.6490657305745834</v>
      </c>
      <c r="AK35" s="141">
        <f t="shared" si="35"/>
        <v>0.10555599528195625</v>
      </c>
      <c r="AL35" s="142">
        <f t="shared" si="36"/>
        <v>0.09115160580396416</v>
      </c>
      <c r="AM35" s="139">
        <f t="shared" si="37"/>
        <v>25.404269319545264</v>
      </c>
      <c r="AN35" s="143">
        <f t="shared" si="38"/>
        <v>1.0704201727168243</v>
      </c>
      <c r="AO35" s="141">
        <f t="shared" si="39"/>
        <v>0.17407985259210115</v>
      </c>
      <c r="AP35" s="142">
        <f t="shared" si="40"/>
        <v>0.15032455579147772</v>
      </c>
      <c r="AQ35" s="139">
        <f t="shared" si="41"/>
        <v>35.404269319545264</v>
      </c>
      <c r="AR35" s="144">
        <f t="shared" si="42"/>
        <v>1.4917746148590652</v>
      </c>
      <c r="AS35" s="141">
        <f t="shared" si="43"/>
        <v>0.24260370990224608</v>
      </c>
      <c r="AT35" s="142">
        <f t="shared" si="44"/>
        <v>0.20949750577899123</v>
      </c>
      <c r="AU35" s="9"/>
      <c r="AV35" s="161" t="s">
        <v>140</v>
      </c>
      <c r="AW35" s="223" t="s">
        <v>141</v>
      </c>
      <c r="AX35" s="224"/>
      <c r="AY35" s="225"/>
      <c r="AZ35" s="12"/>
      <c r="BA35" s="12"/>
      <c r="BB35" s="12"/>
      <c r="BC35" s="12"/>
      <c r="BD35" s="12"/>
      <c r="BE35" s="12"/>
      <c r="BF35" s="12"/>
      <c r="BG35" s="12"/>
    </row>
    <row r="36" spans="1:59" ht="15">
      <c r="A36" s="131">
        <v>78</v>
      </c>
      <c r="B36" s="132">
        <f t="shared" si="1"/>
        <v>20.53496766481608</v>
      </c>
      <c r="C36" s="133">
        <f t="shared" si="2"/>
        <v>0.21046738072054527</v>
      </c>
      <c r="D36" s="133">
        <f t="shared" si="3"/>
        <v>0.14031158714703015</v>
      </c>
      <c r="E36" s="133">
        <f t="shared" si="4"/>
        <v>0.07015579357351508</v>
      </c>
      <c r="F36" s="133"/>
      <c r="G36" s="134">
        <f t="shared" si="5"/>
        <v>1.3426078123795204</v>
      </c>
      <c r="H36" s="133">
        <f t="shared" si="6"/>
        <v>0.1883834330709726</v>
      </c>
      <c r="I36" s="135">
        <f t="shared" si="7"/>
        <v>0.8950718749196803</v>
      </c>
      <c r="J36" s="133">
        <f t="shared" si="8"/>
        <v>0.1255889553806484</v>
      </c>
      <c r="K36" s="135">
        <f t="shared" si="9"/>
        <v>0.44753593745984016</v>
      </c>
      <c r="L36" s="133">
        <f t="shared" si="10"/>
        <v>0.0627944776903242</v>
      </c>
      <c r="M36" s="136">
        <f t="shared" si="11"/>
        <v>43.01126173783442</v>
      </c>
      <c r="N36" s="33">
        <f t="shared" si="12"/>
        <v>21.976041372266174</v>
      </c>
      <c r="O36" s="137">
        <f t="shared" si="13"/>
        <v>3.1276355403459637</v>
      </c>
      <c r="P36" s="138">
        <f t="shared" si="14"/>
        <v>43.044134260971184</v>
      </c>
      <c r="Q36" s="14">
        <f t="shared" si="15"/>
        <v>3.9159322529424854</v>
      </c>
      <c r="R36" s="139">
        <f t="shared" si="16"/>
        <v>13.127635540345963</v>
      </c>
      <c r="S36" s="140">
        <f t="shared" si="17"/>
        <v>0.56711511059349</v>
      </c>
      <c r="T36" s="141">
        <f t="shared" si="18"/>
        <v>0.05674189014621546</v>
      </c>
      <c r="U36" s="142">
        <f t="shared" si="19"/>
        <v>0.07957282126243612</v>
      </c>
      <c r="V36" s="139">
        <f t="shared" si="20"/>
        <v>23.127635540345963</v>
      </c>
      <c r="W36" s="143">
        <f t="shared" si="21"/>
        <v>0.9991160667828511</v>
      </c>
      <c r="X36" s="141">
        <f t="shared" si="22"/>
        <v>0.09996512708924846</v>
      </c>
      <c r="Y36" s="142">
        <f t="shared" si="23"/>
        <v>0.14018756107440003</v>
      </c>
      <c r="Z36" s="139">
        <f t="shared" si="24"/>
        <v>33.12763554034596</v>
      </c>
      <c r="AA36" s="144">
        <f t="shared" si="25"/>
        <v>1.4311170229722125</v>
      </c>
      <c r="AB36" s="141">
        <f t="shared" si="26"/>
        <v>0.14318836403228147</v>
      </c>
      <c r="AC36" s="142">
        <f t="shared" si="27"/>
        <v>0.20080230088636397</v>
      </c>
      <c r="AD36" s="136">
        <f t="shared" si="28"/>
        <v>43.01126173783442</v>
      </c>
      <c r="AE36" s="33">
        <f t="shared" si="29"/>
        <v>22.525777618673327</v>
      </c>
      <c r="AF36" s="137">
        <f t="shared" si="30"/>
        <v>5.381554150615293</v>
      </c>
      <c r="AG36" s="138">
        <f t="shared" si="31"/>
        <v>41.75169675430565</v>
      </c>
      <c r="AH36" s="14">
        <f t="shared" si="32"/>
        <v>6.244967575469033</v>
      </c>
      <c r="AI36" s="139">
        <f t="shared" si="33"/>
        <v>15.381554150615294</v>
      </c>
      <c r="AJ36" s="140">
        <f t="shared" si="34"/>
        <v>0.648268021172525</v>
      </c>
      <c r="AK36" s="141">
        <f t="shared" si="35"/>
        <v>0.10589865542372012</v>
      </c>
      <c r="AL36" s="142">
        <f t="shared" si="36"/>
        <v>0.09095951494738154</v>
      </c>
      <c r="AM36" s="139">
        <f t="shared" si="37"/>
        <v>25.381554150615294</v>
      </c>
      <c r="AN36" s="143">
        <f t="shared" si="38"/>
        <v>1.0697260967510536</v>
      </c>
      <c r="AO36" s="141">
        <f t="shared" si="39"/>
        <v>0.1747464808038908</v>
      </c>
      <c r="AP36" s="142">
        <f t="shared" si="40"/>
        <v>0.15009496644773787</v>
      </c>
      <c r="AQ36" s="139">
        <f t="shared" si="41"/>
        <v>35.381554150615294</v>
      </c>
      <c r="AR36" s="144">
        <f t="shared" si="42"/>
        <v>1.491184172329582</v>
      </c>
      <c r="AS36" s="141">
        <f t="shared" si="43"/>
        <v>0.24359430618406147</v>
      </c>
      <c r="AT36" s="142">
        <f t="shared" si="44"/>
        <v>0.2092304179480942</v>
      </c>
      <c r="AU36" s="9"/>
      <c r="AV36" s="162" t="s">
        <v>142</v>
      </c>
      <c r="AW36" s="163" t="s">
        <v>143</v>
      </c>
      <c r="AX36" s="163" t="s">
        <v>144</v>
      </c>
      <c r="AY36" s="163" t="s">
        <v>145</v>
      </c>
      <c r="AZ36" s="12"/>
      <c r="BA36" s="12"/>
      <c r="BB36" s="12"/>
      <c r="BC36" s="12"/>
      <c r="BD36" s="12"/>
      <c r="BE36" s="12"/>
      <c r="BF36" s="12"/>
      <c r="BG36" s="12"/>
    </row>
    <row r="37" spans="1:59" ht="15">
      <c r="A37" s="131">
        <v>79</v>
      </c>
      <c r="B37" s="132">
        <f t="shared" si="1"/>
        <v>20.519823303419486</v>
      </c>
      <c r="C37" s="133">
        <f t="shared" si="2"/>
        <v>0.21031885915718634</v>
      </c>
      <c r="D37" s="133">
        <f t="shared" si="3"/>
        <v>0.14021257277145754</v>
      </c>
      <c r="E37" s="133">
        <f t="shared" si="4"/>
        <v>0.07010628638572877</v>
      </c>
      <c r="F37" s="133"/>
      <c r="G37" s="134">
        <f t="shared" si="5"/>
        <v>1.3426078123795204</v>
      </c>
      <c r="H37" s="133">
        <f t="shared" si="6"/>
        <v>0.1882504955967909</v>
      </c>
      <c r="I37" s="135">
        <f t="shared" si="7"/>
        <v>0.8950718749196803</v>
      </c>
      <c r="J37" s="133">
        <f t="shared" si="8"/>
        <v>0.12550033039786063</v>
      </c>
      <c r="K37" s="135">
        <f t="shared" si="9"/>
        <v>0.44753593745984016</v>
      </c>
      <c r="L37" s="133">
        <f t="shared" si="10"/>
        <v>0.06275016519893031</v>
      </c>
      <c r="M37" s="136">
        <f t="shared" si="11"/>
        <v>42.749998435062366</v>
      </c>
      <c r="N37" s="33">
        <f t="shared" si="12"/>
        <v>21.972620067857797</v>
      </c>
      <c r="O37" s="137">
        <f t="shared" si="13"/>
        <v>3.113608192271618</v>
      </c>
      <c r="P37" s="138">
        <f t="shared" si="14"/>
        <v>43.052467014356694</v>
      </c>
      <c r="Q37" s="14">
        <f t="shared" si="15"/>
        <v>3.933723875438667</v>
      </c>
      <c r="R37" s="139">
        <f t="shared" si="16"/>
        <v>13.113608192271618</v>
      </c>
      <c r="S37" s="140">
        <f t="shared" si="17"/>
        <v>0.5665973376042348</v>
      </c>
      <c r="T37" s="141">
        <f t="shared" si="18"/>
        <v>0.0569383808497054</v>
      </c>
      <c r="U37" s="142">
        <f t="shared" si="19"/>
        <v>0.07944407043094787</v>
      </c>
      <c r="V37" s="139">
        <f t="shared" si="20"/>
        <v>23.113608192271617</v>
      </c>
      <c r="W37" s="143">
        <f t="shared" si="21"/>
        <v>0.9986655596349598</v>
      </c>
      <c r="X37" s="141">
        <f t="shared" si="22"/>
        <v>0.1003576900244766</v>
      </c>
      <c r="Y37" s="142">
        <f t="shared" si="23"/>
        <v>0.14002546745466518</v>
      </c>
      <c r="Z37" s="139">
        <f t="shared" si="24"/>
        <v>33.11360819227162</v>
      </c>
      <c r="AA37" s="144">
        <f t="shared" si="25"/>
        <v>1.430733781665685</v>
      </c>
      <c r="AB37" s="141">
        <f t="shared" si="26"/>
        <v>0.14377699919924783</v>
      </c>
      <c r="AC37" s="142">
        <f t="shared" si="27"/>
        <v>0.2006068644783825</v>
      </c>
      <c r="AD37" s="136">
        <f t="shared" si="28"/>
        <v>42.749998435062366</v>
      </c>
      <c r="AE37" s="33">
        <f t="shared" si="29"/>
        <v>22.520214350905096</v>
      </c>
      <c r="AF37" s="137">
        <f t="shared" si="30"/>
        <v>5.358744752765546</v>
      </c>
      <c r="AG37" s="138">
        <f t="shared" si="31"/>
        <v>41.76433170472831</v>
      </c>
      <c r="AH37" s="14">
        <f t="shared" si="32"/>
        <v>6.274369509933436</v>
      </c>
      <c r="AI37" s="139">
        <f t="shared" si="33"/>
        <v>15.358744752765546</v>
      </c>
      <c r="AJ37" s="140">
        <f t="shared" si="34"/>
        <v>0.647466607706342</v>
      </c>
      <c r="AK37" s="141">
        <f t="shared" si="35"/>
        <v>0.10623747287782259</v>
      </c>
      <c r="AL37" s="142">
        <f t="shared" si="36"/>
        <v>0.09078295885011424</v>
      </c>
      <c r="AM37" s="139">
        <f t="shared" si="37"/>
        <v>25.358744752765546</v>
      </c>
      <c r="AN37" s="143">
        <f t="shared" si="38"/>
        <v>1.0690287979300952</v>
      </c>
      <c r="AO37" s="141">
        <f t="shared" si="39"/>
        <v>0.17540814703639476</v>
      </c>
      <c r="AP37" s="142">
        <f t="shared" si="40"/>
        <v>0.14989127812455724</v>
      </c>
      <c r="AQ37" s="139">
        <f t="shared" si="41"/>
        <v>35.358744752765546</v>
      </c>
      <c r="AR37" s="144">
        <f t="shared" si="42"/>
        <v>1.4905909881538484</v>
      </c>
      <c r="AS37" s="141">
        <f t="shared" si="43"/>
        <v>0.24457882119496696</v>
      </c>
      <c r="AT37" s="142">
        <f t="shared" si="44"/>
        <v>0.20899959739900026</v>
      </c>
      <c r="AU37" s="9"/>
      <c r="AV37" s="164">
        <v>0.5</v>
      </c>
      <c r="AW37" s="164">
        <v>0.6</v>
      </c>
      <c r="AX37" s="163">
        <v>0.5</v>
      </c>
      <c r="AY37" s="163">
        <v>0.45</v>
      </c>
      <c r="AZ37" s="12"/>
      <c r="BA37" s="12"/>
      <c r="BB37" s="12"/>
      <c r="BC37" s="12"/>
      <c r="BD37" s="12"/>
      <c r="BE37" s="12"/>
      <c r="BF37" s="12"/>
      <c r="BG37" s="12"/>
    </row>
    <row r="38" spans="1:59" ht="15">
      <c r="A38" s="131">
        <v>80</v>
      </c>
      <c r="B38" s="132">
        <f t="shared" si="1"/>
        <v>20.50828537394328</v>
      </c>
      <c r="C38" s="133">
        <f t="shared" si="2"/>
        <v>0.21020569620253168</v>
      </c>
      <c r="D38" s="133">
        <f t="shared" si="3"/>
        <v>0.14013713080168777</v>
      </c>
      <c r="E38" s="133">
        <f t="shared" si="4"/>
        <v>0.07006856540084389</v>
      </c>
      <c r="F38" s="133"/>
      <c r="G38" s="134">
        <f t="shared" si="5"/>
        <v>1.3426078123795204</v>
      </c>
      <c r="H38" s="133">
        <f t="shared" si="6"/>
        <v>0.18814920661879672</v>
      </c>
      <c r="I38" s="135">
        <f t="shared" si="7"/>
        <v>0.8950718749196803</v>
      </c>
      <c r="J38" s="133">
        <f t="shared" si="8"/>
        <v>0.12543280441253116</v>
      </c>
      <c r="K38" s="135">
        <f t="shared" si="9"/>
        <v>0.44753593745984016</v>
      </c>
      <c r="L38" s="133">
        <f t="shared" si="10"/>
        <v>0.06271640220626558</v>
      </c>
      <c r="M38" s="136">
        <f t="shared" si="11"/>
        <v>42.48882811222665</v>
      </c>
      <c r="N38" s="33">
        <f t="shared" si="12"/>
        <v>21.969185001114553</v>
      </c>
      <c r="O38" s="137">
        <f t="shared" si="13"/>
        <v>3.0995244186243194</v>
      </c>
      <c r="P38" s="138">
        <f t="shared" si="14"/>
        <v>43.060837037300736</v>
      </c>
      <c r="Q38" s="14">
        <f t="shared" si="15"/>
        <v>3.9514432280324145</v>
      </c>
      <c r="R38" s="139">
        <f t="shared" si="16"/>
        <v>13.09952441862432</v>
      </c>
      <c r="S38" s="140">
        <f t="shared" si="17"/>
        <v>0.566077319610288</v>
      </c>
      <c r="T38" s="141">
        <f t="shared" si="18"/>
        <v>0.05713302661488953</v>
      </c>
      <c r="U38" s="142">
        <f t="shared" si="19"/>
        <v>0.07932845138209574</v>
      </c>
      <c r="V38" s="139">
        <f t="shared" si="20"/>
        <v>23.09952441862432</v>
      </c>
      <c r="W38" s="143">
        <f t="shared" si="21"/>
        <v>0.9982130991394016</v>
      </c>
      <c r="X38" s="141">
        <f t="shared" si="22"/>
        <v>0.10074760741116665</v>
      </c>
      <c r="Y38" s="142">
        <f t="shared" si="23"/>
        <v>0.13988671964205646</v>
      </c>
      <c r="Z38" s="139">
        <f t="shared" si="24"/>
        <v>33.09952441862432</v>
      </c>
      <c r="AA38" s="144">
        <f t="shared" si="25"/>
        <v>1.430348878668515</v>
      </c>
      <c r="AB38" s="141">
        <f t="shared" si="26"/>
        <v>0.14436218820744376</v>
      </c>
      <c r="AC38" s="142">
        <f t="shared" si="27"/>
        <v>0.20044498790201712</v>
      </c>
      <c r="AD38" s="136">
        <f t="shared" si="28"/>
        <v>42.48882811222665</v>
      </c>
      <c r="AE38" s="33">
        <f t="shared" si="29"/>
        <v>22.51462819343596</v>
      </c>
      <c r="AF38" s="137">
        <f t="shared" si="30"/>
        <v>5.3358415071420895</v>
      </c>
      <c r="AG38" s="138">
        <f t="shared" si="31"/>
        <v>41.777027429335355</v>
      </c>
      <c r="AH38" s="14">
        <f t="shared" si="32"/>
        <v>6.30367089050129</v>
      </c>
      <c r="AI38" s="139">
        <f t="shared" si="33"/>
        <v>15.335841507142089</v>
      </c>
      <c r="AJ38" s="140">
        <f t="shared" si="34"/>
        <v>0.6466614983776506</v>
      </c>
      <c r="AK38" s="141">
        <f t="shared" si="35"/>
        <v>0.10657244427870928</v>
      </c>
      <c r="AL38" s="142">
        <f t="shared" si="36"/>
        <v>0.09062128698256425</v>
      </c>
      <c r="AM38" s="139">
        <f t="shared" si="37"/>
        <v>25.33584150714209</v>
      </c>
      <c r="AN38" s="143">
        <f t="shared" si="38"/>
        <v>1.0683282833900627</v>
      </c>
      <c r="AO38" s="141">
        <f t="shared" si="39"/>
        <v>0.17606484495921787</v>
      </c>
      <c r="AP38" s="142">
        <f t="shared" si="40"/>
        <v>0.14971246038857577</v>
      </c>
      <c r="AQ38" s="139">
        <f t="shared" si="41"/>
        <v>35.33584150714209</v>
      </c>
      <c r="AR38" s="144">
        <f t="shared" si="42"/>
        <v>1.4899950684024745</v>
      </c>
      <c r="AS38" s="141">
        <f t="shared" si="43"/>
        <v>0.2455572456397265</v>
      </c>
      <c r="AT38" s="142">
        <f t="shared" si="44"/>
        <v>0.2088036337945873</v>
      </c>
      <c r="AU38" s="9"/>
      <c r="AV38" s="164">
        <v>0.75</v>
      </c>
      <c r="AW38" s="164">
        <v>0.85</v>
      </c>
      <c r="AX38" s="163">
        <v>0.8</v>
      </c>
      <c r="AY38" s="163">
        <v>0.7</v>
      </c>
      <c r="AZ38" s="12"/>
      <c r="BA38" s="12"/>
      <c r="BB38" s="12"/>
      <c r="BC38" s="12"/>
      <c r="BD38" s="12"/>
      <c r="BE38" s="12"/>
      <c r="BF38" s="12"/>
      <c r="BG38" s="12"/>
    </row>
    <row r="39" spans="1:59" ht="15">
      <c r="A39" s="131">
        <v>81</v>
      </c>
      <c r="B39" s="132">
        <f t="shared" si="1"/>
        <v>20.500219550050634</v>
      </c>
      <c r="C39" s="133">
        <f t="shared" si="2"/>
        <v>0.21012658227848108</v>
      </c>
      <c r="D39" s="133">
        <f t="shared" si="3"/>
        <v>0.14008438818565402</v>
      </c>
      <c r="E39" s="133">
        <f t="shared" si="4"/>
        <v>0.07004219409282701</v>
      </c>
      <c r="F39" s="133"/>
      <c r="G39" s="134">
        <f t="shared" si="5"/>
        <v>1.3426078123795204</v>
      </c>
      <c r="H39" s="133">
        <f t="shared" si="6"/>
        <v>0.1880783939704645</v>
      </c>
      <c r="I39" s="135">
        <f t="shared" si="7"/>
        <v>0.8950718749196803</v>
      </c>
      <c r="J39" s="133">
        <f t="shared" si="8"/>
        <v>0.12538559598030968</v>
      </c>
      <c r="K39" s="135">
        <f t="shared" si="9"/>
        <v>0.44753593745984016</v>
      </c>
      <c r="L39" s="133">
        <f t="shared" si="10"/>
        <v>0.06269279799015484</v>
      </c>
      <c r="M39" s="136">
        <f t="shared" si="11"/>
        <v>42.227749314916416</v>
      </c>
      <c r="N39" s="33">
        <f t="shared" si="12"/>
        <v>21.965736233108313</v>
      </c>
      <c r="O39" s="137">
        <f t="shared" si="13"/>
        <v>3.0853844697987336</v>
      </c>
      <c r="P39" s="138">
        <f t="shared" si="14"/>
        <v>43.06924422902746</v>
      </c>
      <c r="Q39" s="14">
        <f t="shared" si="15"/>
        <v>3.9690901247484507</v>
      </c>
      <c r="R39" s="139">
        <f t="shared" si="16"/>
        <v>13.085384469798733</v>
      </c>
      <c r="S39" s="140">
        <f t="shared" si="17"/>
        <v>0.5655550638306985</v>
      </c>
      <c r="T39" s="141">
        <f t="shared" si="18"/>
        <v>0.05732582597635768</v>
      </c>
      <c r="U39" s="142">
        <f t="shared" si="19"/>
        <v>0.07922543510202193</v>
      </c>
      <c r="V39" s="139">
        <f t="shared" si="20"/>
        <v>23.085384469798733</v>
      </c>
      <c r="W39" s="143">
        <f t="shared" si="21"/>
        <v>0.9977586915773713</v>
      </c>
      <c r="X39" s="141">
        <f t="shared" si="22"/>
        <v>0.10113487576672996</v>
      </c>
      <c r="Y39" s="142">
        <f t="shared" si="23"/>
        <v>0.13977041586653474</v>
      </c>
      <c r="Z39" s="139">
        <f t="shared" si="24"/>
        <v>33.08538446979873</v>
      </c>
      <c r="AA39" s="144">
        <f t="shared" si="25"/>
        <v>1.4299623193240443</v>
      </c>
      <c r="AB39" s="141">
        <f t="shared" si="26"/>
        <v>0.14494392555710223</v>
      </c>
      <c r="AC39" s="142">
        <f t="shared" si="27"/>
        <v>0.20031539663104758</v>
      </c>
      <c r="AD39" s="136">
        <f t="shared" si="28"/>
        <v>42.227749314916416</v>
      </c>
      <c r="AE39" s="33">
        <f t="shared" si="29"/>
        <v>22.509019239054947</v>
      </c>
      <c r="AF39" s="137">
        <f t="shared" si="30"/>
        <v>5.312844794179933</v>
      </c>
      <c r="AG39" s="138">
        <f t="shared" si="31"/>
        <v>41.78978383588862</v>
      </c>
      <c r="AH39" s="14">
        <f t="shared" si="32"/>
        <v>6.332871435967794</v>
      </c>
      <c r="AI39" s="139">
        <f t="shared" si="33"/>
        <v>15.312844794179933</v>
      </c>
      <c r="AJ39" s="140">
        <f t="shared" si="34"/>
        <v>0.6458527013618979</v>
      </c>
      <c r="AK39" s="141">
        <f t="shared" si="35"/>
        <v>0.10690356636471998</v>
      </c>
      <c r="AL39" s="142">
        <f t="shared" si="36"/>
        <v>0.0904738805283334</v>
      </c>
      <c r="AM39" s="139">
        <f t="shared" si="37"/>
        <v>25.31284479417993</v>
      </c>
      <c r="AN39" s="143">
        <f t="shared" si="38"/>
        <v>1.0676245602442995</v>
      </c>
      <c r="AO39" s="141">
        <f t="shared" si="39"/>
        <v>0.17671656832589158</v>
      </c>
      <c r="AP39" s="142">
        <f t="shared" si="40"/>
        <v>0.14955753333380065</v>
      </c>
      <c r="AQ39" s="139">
        <f t="shared" si="41"/>
        <v>35.31284479417993</v>
      </c>
      <c r="AR39" s="144">
        <f t="shared" si="42"/>
        <v>1.489396419126701</v>
      </c>
      <c r="AS39" s="141">
        <f t="shared" si="43"/>
        <v>0.24652957028706318</v>
      </c>
      <c r="AT39" s="142">
        <f t="shared" si="44"/>
        <v>0.20864118613926788</v>
      </c>
      <c r="AU39" s="9"/>
      <c r="AV39" s="164">
        <v>1</v>
      </c>
      <c r="AW39" s="164">
        <v>1.1</v>
      </c>
      <c r="AX39" s="163">
        <v>1.05</v>
      </c>
      <c r="AY39" s="163">
        <v>1</v>
      </c>
      <c r="AZ39" s="12"/>
      <c r="BA39" s="12"/>
      <c r="BB39" s="12"/>
      <c r="BC39" s="12"/>
      <c r="BD39" s="12"/>
      <c r="BE39" s="12"/>
      <c r="BF39" s="12"/>
      <c r="BG39" s="12"/>
    </row>
    <row r="40" spans="1:59" ht="15">
      <c r="A40" s="131">
        <v>82</v>
      </c>
      <c r="B40" s="132">
        <f t="shared" si="1"/>
        <v>20.49549828915657</v>
      </c>
      <c r="C40" s="133">
        <f t="shared" si="2"/>
        <v>0.2100802716887929</v>
      </c>
      <c r="D40" s="133">
        <f t="shared" si="3"/>
        <v>0.14005351445919526</v>
      </c>
      <c r="E40" s="133">
        <f t="shared" si="4"/>
        <v>0.07002675722959763</v>
      </c>
      <c r="F40" s="133"/>
      <c r="G40" s="134">
        <f t="shared" si="5"/>
        <v>1.3426078123795204</v>
      </c>
      <c r="H40" s="133">
        <f t="shared" si="6"/>
        <v>0.18803694266412366</v>
      </c>
      <c r="I40" s="135">
        <f t="shared" si="7"/>
        <v>0.8950718749196803</v>
      </c>
      <c r="J40" s="133">
        <f t="shared" si="8"/>
        <v>0.12535796177608247</v>
      </c>
      <c r="K40" s="135">
        <f t="shared" si="9"/>
        <v>0.44753593745984016</v>
      </c>
      <c r="L40" s="133">
        <f t="shared" si="10"/>
        <v>0.06267898088804123</v>
      </c>
      <c r="M40" s="136">
        <f t="shared" si="11"/>
        <v>41.966760593166974</v>
      </c>
      <c r="N40" s="33">
        <f t="shared" si="12"/>
        <v>21.96227382480532</v>
      </c>
      <c r="O40" s="137">
        <f t="shared" si="13"/>
        <v>3.071188595756458</v>
      </c>
      <c r="P40" s="138">
        <f t="shared" si="14"/>
        <v>43.0776884890046</v>
      </c>
      <c r="Q40" s="14">
        <f t="shared" si="15"/>
        <v>3.9866643788232436</v>
      </c>
      <c r="R40" s="139">
        <f t="shared" si="16"/>
        <v>13.071188595756459</v>
      </c>
      <c r="S40" s="140">
        <f t="shared" si="17"/>
        <v>0.5650305774704595</v>
      </c>
      <c r="T40" s="141">
        <f t="shared" si="18"/>
        <v>0.057516777513948784</v>
      </c>
      <c r="U40" s="142">
        <f t="shared" si="19"/>
        <v>0.07913451815164643</v>
      </c>
      <c r="V40" s="139">
        <f t="shared" si="20"/>
        <v>23.071188595756457</v>
      </c>
      <c r="W40" s="143">
        <f t="shared" si="21"/>
        <v>0.9973023432178344</v>
      </c>
      <c r="X40" s="141">
        <f t="shared" si="22"/>
        <v>0.10151949164556304</v>
      </c>
      <c r="Y40" s="142">
        <f t="shared" si="23"/>
        <v>0.13967569814604827</v>
      </c>
      <c r="Z40" s="139">
        <f t="shared" si="24"/>
        <v>33.07118859575646</v>
      </c>
      <c r="AA40" s="144">
        <f t="shared" si="25"/>
        <v>1.4295741089652096</v>
      </c>
      <c r="AB40" s="141">
        <f t="shared" si="26"/>
        <v>0.14552220577717734</v>
      </c>
      <c r="AC40" s="142">
        <f t="shared" si="27"/>
        <v>0.20021687814045017</v>
      </c>
      <c r="AD40" s="136">
        <f t="shared" si="28"/>
        <v>41.966760593166974</v>
      </c>
      <c r="AE40" s="33">
        <f t="shared" si="29"/>
        <v>22.50338758038179</v>
      </c>
      <c r="AF40" s="137">
        <f t="shared" si="30"/>
        <v>5.289754993619993</v>
      </c>
      <c r="AG40" s="138">
        <f t="shared" si="31"/>
        <v>41.802600832667544</v>
      </c>
      <c r="AH40" s="14">
        <f t="shared" si="32"/>
        <v>6.361970863136489</v>
      </c>
      <c r="AI40" s="139">
        <f t="shared" si="33"/>
        <v>15.289754993619994</v>
      </c>
      <c r="AJ40" s="140">
        <f t="shared" si="34"/>
        <v>0.6450402248091297</v>
      </c>
      <c r="AK40" s="141">
        <f t="shared" si="35"/>
        <v>0.10723083597800454</v>
      </c>
      <c r="AL40" s="142">
        <f t="shared" si="36"/>
        <v>0.090340150452068</v>
      </c>
      <c r="AM40" s="139">
        <f t="shared" si="37"/>
        <v>25.289754993619994</v>
      </c>
      <c r="AN40" s="143">
        <f t="shared" si="38"/>
        <v>1.0669176355840488</v>
      </c>
      <c r="AO40" s="141">
        <f t="shared" si="39"/>
        <v>0.17736331097367913</v>
      </c>
      <c r="AP40" s="142">
        <f t="shared" si="40"/>
        <v>0.149425564502041</v>
      </c>
      <c r="AQ40" s="139">
        <f t="shared" si="41"/>
        <v>35.289754993619994</v>
      </c>
      <c r="AR40" s="144">
        <f t="shared" si="42"/>
        <v>1.4887950463589685</v>
      </c>
      <c r="AS40" s="141">
        <f t="shared" si="43"/>
        <v>0.24749578596935376</v>
      </c>
      <c r="AT40" s="142">
        <f t="shared" si="44"/>
        <v>0.20851097855201406</v>
      </c>
      <c r="AU40" s="9"/>
      <c r="AV40" s="164">
        <v>1.25</v>
      </c>
      <c r="AW40" s="164">
        <v>1.35</v>
      </c>
      <c r="AX40" s="163">
        <v>1.3</v>
      </c>
      <c r="AY40" s="163">
        <v>1.25</v>
      </c>
      <c r="AZ40" s="12"/>
      <c r="BA40" s="12"/>
      <c r="BB40" s="12"/>
      <c r="BC40" s="12"/>
      <c r="BD40" s="12"/>
      <c r="BE40" s="12"/>
      <c r="BF40" s="12"/>
      <c r="BG40" s="12"/>
    </row>
    <row r="41" spans="1:59" ht="15">
      <c r="A41" s="131">
        <v>83</v>
      </c>
      <c r="B41" s="132">
        <f t="shared" si="1"/>
        <v>20.494000409462735</v>
      </c>
      <c r="C41" s="133">
        <f t="shared" si="2"/>
        <v>0.2100655787707793</v>
      </c>
      <c r="D41" s="133">
        <f t="shared" si="3"/>
        <v>0.14004371918051953</v>
      </c>
      <c r="E41" s="133">
        <f t="shared" si="4"/>
        <v>0.07002185959025976</v>
      </c>
      <c r="F41" s="133"/>
      <c r="G41" s="134">
        <f t="shared" si="5"/>
        <v>1.3426078123795204</v>
      </c>
      <c r="H41" s="133">
        <f t="shared" si="6"/>
        <v>0.1880237914464492</v>
      </c>
      <c r="I41" s="135">
        <f t="shared" si="7"/>
        <v>0.8950718749196803</v>
      </c>
      <c r="J41" s="133">
        <f t="shared" si="8"/>
        <v>0.1253491942976328</v>
      </c>
      <c r="K41" s="135">
        <f t="shared" si="9"/>
        <v>0.44753593745984016</v>
      </c>
      <c r="L41" s="133">
        <f t="shared" si="10"/>
        <v>0.0626745971488164</v>
      </c>
      <c r="M41" s="136">
        <f t="shared" si="11"/>
        <v>41.70586050138121</v>
      </c>
      <c r="N41" s="33">
        <f t="shared" si="12"/>
        <v>21.958797837068527</v>
      </c>
      <c r="O41" s="137">
        <f t="shared" si="13"/>
        <v>3.056937046035612</v>
      </c>
      <c r="P41" s="138">
        <f t="shared" si="14"/>
        <v>43.08616971693592</v>
      </c>
      <c r="Q41" s="14">
        <f t="shared" si="15"/>
        <v>4.004165802699089</v>
      </c>
      <c r="R41" s="139">
        <f t="shared" si="16"/>
        <v>13.056937046035612</v>
      </c>
      <c r="S41" s="140">
        <f t="shared" si="17"/>
        <v>0.5645038677209439</v>
      </c>
      <c r="T41" s="141">
        <f t="shared" si="18"/>
        <v>0.0577058798526323</v>
      </c>
      <c r="U41" s="142">
        <f t="shared" si="19"/>
        <v>0.079055221127429</v>
      </c>
      <c r="V41" s="139">
        <f t="shared" si="20"/>
        <v>23.05693704603561</v>
      </c>
      <c r="W41" s="143">
        <f t="shared" si="21"/>
        <v>0.9968440603179054</v>
      </c>
      <c r="X41" s="141">
        <f t="shared" si="22"/>
        <v>0.10190145163886001</v>
      </c>
      <c r="Y41" s="142">
        <f t="shared" si="23"/>
        <v>0.1396017496499296</v>
      </c>
      <c r="Z41" s="139">
        <f t="shared" si="24"/>
        <v>33.056937046035614</v>
      </c>
      <c r="AA41" s="144">
        <f t="shared" si="25"/>
        <v>1.429184252914867</v>
      </c>
      <c r="AB41" s="141">
        <f t="shared" si="26"/>
        <v>0.14609702342508776</v>
      </c>
      <c r="AC41" s="142">
        <f t="shared" si="27"/>
        <v>0.20014827817243025</v>
      </c>
      <c r="AD41" s="136">
        <f t="shared" si="28"/>
        <v>41.70586050138121</v>
      </c>
      <c r="AE41" s="33">
        <f t="shared" si="29"/>
        <v>22.497733309870927</v>
      </c>
      <c r="AF41" s="137">
        <f t="shared" si="30"/>
        <v>5.266572484525453</v>
      </c>
      <c r="AG41" s="138">
        <f t="shared" si="31"/>
        <v>41.81547832845726</v>
      </c>
      <c r="AH41" s="14">
        <f t="shared" si="32"/>
        <v>6.390968886807887</v>
      </c>
      <c r="AI41" s="139">
        <f t="shared" si="33"/>
        <v>15.266572484525453</v>
      </c>
      <c r="AJ41" s="140">
        <f t="shared" si="34"/>
        <v>0.6442240768447396</v>
      </c>
      <c r="AK41" s="141">
        <f t="shared" si="35"/>
        <v>0.10755425006440889</v>
      </c>
      <c r="AL41" s="142">
        <f t="shared" si="36"/>
        <v>0.09021953570697415</v>
      </c>
      <c r="AM41" s="139">
        <f t="shared" si="37"/>
        <v>25.266572484525454</v>
      </c>
      <c r="AN41" s="143">
        <f t="shared" si="38"/>
        <v>1.0662075164791043</v>
      </c>
      <c r="AO41" s="141">
        <f t="shared" si="39"/>
        <v>0.17800506682332995</v>
      </c>
      <c r="AP41" s="142">
        <f t="shared" si="40"/>
        <v>0.14931566602595883</v>
      </c>
      <c r="AQ41" s="139">
        <f t="shared" si="41"/>
        <v>35.266572484525454</v>
      </c>
      <c r="AR41" s="144">
        <f t="shared" si="42"/>
        <v>1.4881909561134687</v>
      </c>
      <c r="AS41" s="141">
        <f t="shared" si="43"/>
        <v>0.248455883582251</v>
      </c>
      <c r="AT41" s="142">
        <f t="shared" si="44"/>
        <v>0.20841179634494347</v>
      </c>
      <c r="AU41" s="12"/>
      <c r="AV41" s="164">
        <v>1.5</v>
      </c>
      <c r="AW41" s="164">
        <v>1.55</v>
      </c>
      <c r="AX41" s="163">
        <v>1.55</v>
      </c>
      <c r="AY41" s="163">
        <v>1.5</v>
      </c>
      <c r="AZ41" s="12"/>
      <c r="BA41" s="12"/>
      <c r="BB41" s="12"/>
      <c r="BC41" s="12"/>
      <c r="BD41" s="12"/>
      <c r="BE41" s="12"/>
      <c r="BF41" s="12"/>
      <c r="BG41" s="12"/>
    </row>
    <row r="42" spans="1:59" ht="15">
      <c r="A42" s="131">
        <v>84</v>
      </c>
      <c r="B42" s="132">
        <f t="shared" si="1"/>
        <v>20.495610698440125</v>
      </c>
      <c r="C42" s="133">
        <f t="shared" si="2"/>
        <v>0.2100813743218807</v>
      </c>
      <c r="D42" s="133">
        <f t="shared" si="3"/>
        <v>0.14005424954792045</v>
      </c>
      <c r="E42" s="133">
        <f t="shared" si="4"/>
        <v>0.07002712477396023</v>
      </c>
      <c r="F42" s="133"/>
      <c r="G42" s="134">
        <f t="shared" si="5"/>
        <v>1.3426078123795204</v>
      </c>
      <c r="H42" s="133">
        <f t="shared" si="6"/>
        <v>0.1880379295999889</v>
      </c>
      <c r="I42" s="135">
        <f t="shared" si="7"/>
        <v>0.8950718749196803</v>
      </c>
      <c r="J42" s="133">
        <f t="shared" si="8"/>
        <v>0.12535861973332596</v>
      </c>
      <c r="K42" s="135">
        <f t="shared" si="9"/>
        <v>0.44753593745984016</v>
      </c>
      <c r="L42" s="133">
        <f t="shared" si="10"/>
        <v>0.06267930986666298</v>
      </c>
      <c r="M42" s="136">
        <f t="shared" si="11"/>
        <v>41.44504759825185</v>
      </c>
      <c r="N42" s="33">
        <f t="shared" si="12"/>
        <v>21.95530833065994</v>
      </c>
      <c r="O42" s="137">
        <f t="shared" si="13"/>
        <v>3.042630069760401</v>
      </c>
      <c r="P42" s="138">
        <f t="shared" si="14"/>
        <v>43.094687812753826</v>
      </c>
      <c r="Q42" s="14">
        <f t="shared" si="15"/>
        <v>4.021594208020066</v>
      </c>
      <c r="R42" s="139">
        <f t="shared" si="16"/>
        <v>13.042630069760401</v>
      </c>
      <c r="S42" s="140">
        <f t="shared" si="17"/>
        <v>0.5639749417603427</v>
      </c>
      <c r="T42" s="141">
        <f t="shared" si="18"/>
        <v>0.05789313166241846</v>
      </c>
      <c r="U42" s="142">
        <f t="shared" si="19"/>
        <v>0.07898708723207694</v>
      </c>
      <c r="V42" s="139">
        <f t="shared" si="20"/>
        <v>23.0426300697604</v>
      </c>
      <c r="W42" s="143">
        <f t="shared" si="21"/>
        <v>0.9963838491232292</v>
      </c>
      <c r="X42" s="141">
        <f t="shared" si="22"/>
        <v>0.10228075237447472</v>
      </c>
      <c r="Y42" s="142">
        <f t="shared" si="23"/>
        <v>0.13954779225062228</v>
      </c>
      <c r="Z42" s="139">
        <f t="shared" si="24"/>
        <v>33.0426300697604</v>
      </c>
      <c r="AA42" s="144">
        <f t="shared" si="25"/>
        <v>1.428792756486116</v>
      </c>
      <c r="AB42" s="141">
        <f t="shared" si="26"/>
        <v>0.146668373086531</v>
      </c>
      <c r="AC42" s="142">
        <f t="shared" si="27"/>
        <v>0.20010849726916763</v>
      </c>
      <c r="AD42" s="136">
        <f t="shared" si="28"/>
        <v>41.44504759825185</v>
      </c>
      <c r="AE42" s="33">
        <f t="shared" si="29"/>
        <v>22.492056519815527</v>
      </c>
      <c r="AF42" s="137">
        <f t="shared" si="30"/>
        <v>5.243297645298313</v>
      </c>
      <c r="AG42" s="138">
        <f t="shared" si="31"/>
        <v>41.828416232536455</v>
      </c>
      <c r="AH42" s="14">
        <f t="shared" si="32"/>
        <v>6.419865219770128</v>
      </c>
      <c r="AI42" s="139">
        <f t="shared" si="33"/>
        <v>15.243297645298313</v>
      </c>
      <c r="AJ42" s="140">
        <f t="shared" si="34"/>
        <v>0.6434042655702235</v>
      </c>
      <c r="AK42" s="141">
        <f t="shared" si="35"/>
        <v>0.1078738056734032</v>
      </c>
      <c r="AL42" s="142">
        <f t="shared" si="36"/>
        <v>0.09011150157036857</v>
      </c>
      <c r="AM42" s="139">
        <f t="shared" si="37"/>
        <v>25.243297645298313</v>
      </c>
      <c r="AN42" s="143">
        <f t="shared" si="38"/>
        <v>1.0654942099784646</v>
      </c>
      <c r="AO42" s="141">
        <f t="shared" si="39"/>
        <v>0.17864182987889796</v>
      </c>
      <c r="AP42" s="142">
        <f t="shared" si="40"/>
        <v>0.14922699197618824</v>
      </c>
      <c r="AQ42" s="139">
        <f t="shared" si="41"/>
        <v>35.24329764529831</v>
      </c>
      <c r="AR42" s="144">
        <f t="shared" si="42"/>
        <v>1.4875841543867052</v>
      </c>
      <c r="AS42" s="141">
        <f t="shared" si="43"/>
        <v>0.24940985408439267</v>
      </c>
      <c r="AT42" s="142">
        <f t="shared" si="44"/>
        <v>0.20834248238200784</v>
      </c>
      <c r="AU42" s="12"/>
      <c r="AV42" s="164">
        <v>1.75</v>
      </c>
      <c r="AW42" s="164">
        <v>1.8</v>
      </c>
      <c r="AX42" s="163">
        <v>1.8</v>
      </c>
      <c r="AY42" s="163">
        <v>1.7</v>
      </c>
      <c r="AZ42" s="12"/>
      <c r="BA42" s="12"/>
      <c r="BB42" s="12"/>
      <c r="BC42" s="12"/>
      <c r="BD42" s="12"/>
      <c r="BE42" s="12"/>
      <c r="BF42" s="12"/>
      <c r="BG42" s="12"/>
    </row>
    <row r="43" spans="1:59" ht="15">
      <c r="A43" s="131">
        <v>85</v>
      </c>
      <c r="B43" s="132">
        <f t="shared" si="1"/>
        <v>20.500219550050634</v>
      </c>
      <c r="C43" s="133">
        <f t="shared" si="2"/>
        <v>0.21012658227848108</v>
      </c>
      <c r="D43" s="133">
        <f t="shared" si="3"/>
        <v>0.14008438818565402</v>
      </c>
      <c r="E43" s="133">
        <f t="shared" si="4"/>
        <v>0.07004219409282701</v>
      </c>
      <c r="F43" s="133"/>
      <c r="G43" s="134">
        <f t="shared" si="5"/>
        <v>1.3426078123795204</v>
      </c>
      <c r="H43" s="133">
        <f t="shared" si="6"/>
        <v>0.1880783939704645</v>
      </c>
      <c r="I43" s="135">
        <f t="shared" si="7"/>
        <v>0.8950718749196803</v>
      </c>
      <c r="J43" s="133">
        <f t="shared" si="8"/>
        <v>0.12538559598030968</v>
      </c>
      <c r="K43" s="135">
        <f t="shared" si="9"/>
        <v>0.44753593745984016</v>
      </c>
      <c r="L43" s="133">
        <f t="shared" si="10"/>
        <v>0.06269279799015484</v>
      </c>
      <c r="M43" s="136">
        <f t="shared" si="11"/>
        <v>41.18432044668401</v>
      </c>
      <c r="N43" s="33">
        <f t="shared" si="12"/>
        <v>21.95180536624287</v>
      </c>
      <c r="O43" s="137">
        <f t="shared" si="13"/>
        <v>3.0282679156504146</v>
      </c>
      <c r="P43" s="138">
        <f t="shared" si="14"/>
        <v>43.10324267661211</v>
      </c>
      <c r="Q43" s="14">
        <f t="shared" si="15"/>
        <v>4.038949405627596</v>
      </c>
      <c r="R43" s="139">
        <f t="shared" si="16"/>
        <v>13.028267915650414</v>
      </c>
      <c r="S43" s="140">
        <f t="shared" si="17"/>
        <v>0.5634438067540913</v>
      </c>
      <c r="T43" s="141">
        <f t="shared" si="18"/>
        <v>0.0580785316582631</v>
      </c>
      <c r="U43" s="142">
        <f t="shared" si="19"/>
        <v>0.07892968094614278</v>
      </c>
      <c r="V43" s="139">
        <f t="shared" si="20"/>
        <v>23.028267915650414</v>
      </c>
      <c r="W43" s="143">
        <f t="shared" si="21"/>
        <v>0.9959217158683532</v>
      </c>
      <c r="X43" s="141">
        <f t="shared" si="22"/>
        <v>0.10265739051677286</v>
      </c>
      <c r="Y43" s="142">
        <f t="shared" si="23"/>
        <v>0.13951308424822503</v>
      </c>
      <c r="Z43" s="139">
        <f t="shared" si="24"/>
        <v>33.02826791565042</v>
      </c>
      <c r="AA43" s="144">
        <f t="shared" si="25"/>
        <v>1.4283996249826152</v>
      </c>
      <c r="AB43" s="141">
        <f t="shared" si="26"/>
        <v>0.14723624937528265</v>
      </c>
      <c r="AC43" s="142">
        <f t="shared" si="27"/>
        <v>0.20009648755030732</v>
      </c>
      <c r="AD43" s="136">
        <f t="shared" si="28"/>
        <v>41.18432044668401</v>
      </c>
      <c r="AE43" s="33">
        <f t="shared" si="29"/>
        <v>22.486357302351475</v>
      </c>
      <c r="AF43" s="137">
        <f t="shared" si="30"/>
        <v>5.2199308536957</v>
      </c>
      <c r="AG43" s="138">
        <f t="shared" si="31"/>
        <v>41.84141445466535</v>
      </c>
      <c r="AH43" s="14">
        <f t="shared" si="32"/>
        <v>6.448659572787806</v>
      </c>
      <c r="AI43" s="139">
        <f t="shared" si="33"/>
        <v>15.2199308536957</v>
      </c>
      <c r="AJ43" s="140">
        <f t="shared" si="34"/>
        <v>0.6425807990639276</v>
      </c>
      <c r="AK43" s="141">
        <f t="shared" si="35"/>
        <v>0.10818949995798363</v>
      </c>
      <c r="AL43" s="142">
        <f t="shared" si="36"/>
        <v>0.09001553809671899</v>
      </c>
      <c r="AM43" s="139">
        <f t="shared" si="37"/>
        <v>25.2199308536957</v>
      </c>
      <c r="AN43" s="143">
        <f t="shared" si="38"/>
        <v>1.064777723110988</v>
      </c>
      <c r="AO43" s="141">
        <f t="shared" si="39"/>
        <v>0.17927359422751382</v>
      </c>
      <c r="AP43" s="142">
        <f t="shared" si="40"/>
        <v>0.1491587358957165</v>
      </c>
      <c r="AQ43" s="139">
        <f t="shared" si="41"/>
        <v>35.2199308536957</v>
      </c>
      <c r="AR43" s="144">
        <f t="shared" si="42"/>
        <v>1.4869746471580485</v>
      </c>
      <c r="AS43" s="141">
        <f t="shared" si="43"/>
        <v>0.25035768849704404</v>
      </c>
      <c r="AT43" s="142">
        <f t="shared" si="44"/>
        <v>0.208301933694714</v>
      </c>
      <c r="AU43" s="12"/>
      <c r="AV43" s="164">
        <v>2</v>
      </c>
      <c r="AW43" s="164">
        <v>2.05</v>
      </c>
      <c r="AX43" s="163">
        <v>2.05</v>
      </c>
      <c r="AY43" s="163">
        <v>2</v>
      </c>
      <c r="AZ43" s="12"/>
      <c r="BA43" s="12"/>
      <c r="BB43" s="12"/>
      <c r="BC43" s="12"/>
      <c r="BD43" s="12"/>
      <c r="BE43" s="12"/>
      <c r="BF43" s="12"/>
      <c r="BG43" s="12"/>
    </row>
    <row r="44" spans="1:59" ht="15">
      <c r="A44" s="131">
        <v>86</v>
      </c>
      <c r="B44" s="132">
        <f t="shared" si="1"/>
        <v>20.507722628263497</v>
      </c>
      <c r="C44" s="133">
        <f t="shared" si="2"/>
        <v>0.2102001766264351</v>
      </c>
      <c r="D44" s="133">
        <f t="shared" si="3"/>
        <v>0.14013345108429004</v>
      </c>
      <c r="E44" s="133">
        <f t="shared" si="4"/>
        <v>0.07006672554214502</v>
      </c>
      <c r="F44" s="133"/>
      <c r="G44" s="134">
        <f t="shared" si="5"/>
        <v>1.3426078123795204</v>
      </c>
      <c r="H44" s="133">
        <f t="shared" si="6"/>
        <v>0.18814426620147118</v>
      </c>
      <c r="I44" s="135">
        <f t="shared" si="7"/>
        <v>0.8950718749196803</v>
      </c>
      <c r="J44" s="133">
        <f t="shared" si="8"/>
        <v>0.1254295108009808</v>
      </c>
      <c r="K44" s="135">
        <f t="shared" si="9"/>
        <v>0.44753593745984016</v>
      </c>
      <c r="L44" s="133">
        <f t="shared" si="10"/>
        <v>0.0627147554004904</v>
      </c>
      <c r="M44" s="136">
        <f t="shared" si="11"/>
        <v>40.923677613718695</v>
      </c>
      <c r="N44" s="33">
        <f t="shared" si="12"/>
        <v>21.948289004384282</v>
      </c>
      <c r="O44" s="137">
        <f t="shared" si="13"/>
        <v>3.013850832030208</v>
      </c>
      <c r="P44" s="138">
        <f t="shared" si="14"/>
        <v>43.11183420887836</v>
      </c>
      <c r="Q44" s="14">
        <f t="shared" si="15"/>
        <v>4.056231205555213</v>
      </c>
      <c r="R44" s="139">
        <f t="shared" si="16"/>
        <v>13.013850832030208</v>
      </c>
      <c r="S44" s="140">
        <f t="shared" si="17"/>
        <v>0.562910469855308</v>
      </c>
      <c r="T44" s="141">
        <f t="shared" si="18"/>
        <v>0.05826207859996436</v>
      </c>
      <c r="U44" s="142">
        <f t="shared" si="19"/>
        <v>0.07888258679230353</v>
      </c>
      <c r="V44" s="139">
        <f t="shared" si="20"/>
        <v>23.013850832030208</v>
      </c>
      <c r="W44" s="143">
        <f t="shared" si="21"/>
        <v>0.9954576667771063</v>
      </c>
      <c r="X44" s="141">
        <f t="shared" si="22"/>
        <v>0.1030313627664675</v>
      </c>
      <c r="Y44" s="142">
        <f t="shared" si="23"/>
        <v>0.13949691825379112</v>
      </c>
      <c r="Z44" s="139">
        <f t="shared" si="24"/>
        <v>33.01385083203021</v>
      </c>
      <c r="AA44" s="144">
        <f t="shared" si="25"/>
        <v>1.4280048636989047</v>
      </c>
      <c r="AB44" s="141">
        <f t="shared" si="26"/>
        <v>0.14780064693297063</v>
      </c>
      <c r="AC44" s="142">
        <f t="shared" si="27"/>
        <v>0.20011124971527872</v>
      </c>
      <c r="AD44" s="136">
        <f t="shared" si="28"/>
        <v>40.923677613718695</v>
      </c>
      <c r="AE44" s="33">
        <f t="shared" si="29"/>
        <v>22.480635749461356</v>
      </c>
      <c r="AF44" s="137">
        <f t="shared" si="30"/>
        <v>5.196472486846212</v>
      </c>
      <c r="AG44" s="138">
        <f t="shared" si="31"/>
        <v>41.85447290507373</v>
      </c>
      <c r="AH44" s="14">
        <f t="shared" si="32"/>
        <v>6.477351654591957</v>
      </c>
      <c r="AI44" s="139">
        <f t="shared" si="33"/>
        <v>15.196472486846211</v>
      </c>
      <c r="AJ44" s="140">
        <f t="shared" si="34"/>
        <v>0.6417536853817972</v>
      </c>
      <c r="AK44" s="141">
        <f t="shared" si="35"/>
        <v>0.1085013301746004</v>
      </c>
      <c r="AL44" s="142">
        <f t="shared" si="36"/>
        <v>0.08993115867861293</v>
      </c>
      <c r="AM44" s="139">
        <f t="shared" si="37"/>
        <v>25.19647248684621</v>
      </c>
      <c r="AN44" s="143">
        <f t="shared" si="38"/>
        <v>1.0640580628860423</v>
      </c>
      <c r="AO44" s="141">
        <f t="shared" si="39"/>
        <v>0.17990035403919605</v>
      </c>
      <c r="AP44" s="142">
        <f t="shared" si="40"/>
        <v>0.14911012850628563</v>
      </c>
      <c r="AQ44" s="139">
        <f t="shared" si="41"/>
        <v>35.19647248684621</v>
      </c>
      <c r="AR44" s="144">
        <f t="shared" si="42"/>
        <v>1.486362440390287</v>
      </c>
      <c r="AS44" s="141">
        <f t="shared" si="43"/>
        <v>0.2512993779037917</v>
      </c>
      <c r="AT44" s="142">
        <f t="shared" si="44"/>
        <v>0.20828909833395828</v>
      </c>
      <c r="AU44" s="12"/>
      <c r="AV44" s="164">
        <v>2.25</v>
      </c>
      <c r="AW44" s="164">
        <v>2.3</v>
      </c>
      <c r="AX44" s="163">
        <v>2.25</v>
      </c>
      <c r="AY44" s="163">
        <v>2.25</v>
      </c>
      <c r="AZ44" s="12"/>
      <c r="BA44" s="12"/>
      <c r="BB44" s="12"/>
      <c r="BC44" s="12"/>
      <c r="BD44" s="12"/>
      <c r="BE44" s="12"/>
      <c r="BF44" s="12"/>
      <c r="BG44" s="12"/>
    </row>
    <row r="45" spans="1:59" ht="15">
      <c r="A45" s="131">
        <v>87</v>
      </c>
      <c r="B45" s="132">
        <f t="shared" si="1"/>
        <v>20.51802055465833</v>
      </c>
      <c r="C45" s="133">
        <f t="shared" si="2"/>
        <v>0.2103011785246618</v>
      </c>
      <c r="D45" s="133">
        <f t="shared" si="3"/>
        <v>0.14020078568310784</v>
      </c>
      <c r="E45" s="133">
        <f t="shared" si="4"/>
        <v>0.07010039284155392</v>
      </c>
      <c r="F45" s="133"/>
      <c r="G45" s="134">
        <f t="shared" si="5"/>
        <v>1.3426078123795204</v>
      </c>
      <c r="H45" s="133">
        <f t="shared" si="6"/>
        <v>0.1882346701598874</v>
      </c>
      <c r="I45" s="135">
        <f t="shared" si="7"/>
        <v>0.8950718749196803</v>
      </c>
      <c r="J45" s="133">
        <f t="shared" si="8"/>
        <v>0.12548978010659162</v>
      </c>
      <c r="K45" s="135">
        <f t="shared" si="9"/>
        <v>0.44753593745984016</v>
      </c>
      <c r="L45" s="133">
        <f t="shared" si="10"/>
        <v>0.06274489005329581</v>
      </c>
      <c r="M45" s="136">
        <f t="shared" si="11"/>
        <v>40.66311767045649</v>
      </c>
      <c r="N45" s="33">
        <f t="shared" si="12"/>
        <v>21.944759305557028</v>
      </c>
      <c r="O45" s="137">
        <f t="shared" si="13"/>
        <v>2.999379066838466</v>
      </c>
      <c r="P45" s="138">
        <f t="shared" si="14"/>
        <v>43.12046231012687</v>
      </c>
      <c r="Q45" s="14">
        <f t="shared" si="15"/>
        <v>4.073439417024456</v>
      </c>
      <c r="R45" s="139">
        <f t="shared" si="16"/>
        <v>12.999379066838467</v>
      </c>
      <c r="S45" s="140">
        <f t="shared" si="17"/>
        <v>0.5623749382052148</v>
      </c>
      <c r="T45" s="141">
        <f t="shared" si="18"/>
        <v>0.058443771292075085</v>
      </c>
      <c r="U45" s="142">
        <f t="shared" si="19"/>
        <v>0.07884540818486034</v>
      </c>
      <c r="V45" s="139">
        <f t="shared" si="20"/>
        <v>22.999379066838465</v>
      </c>
      <c r="W45" s="143">
        <f t="shared" si="21"/>
        <v>0.9949917080629679</v>
      </c>
      <c r="X45" s="141">
        <f t="shared" si="22"/>
        <v>0.10340266586048233</v>
      </c>
      <c r="Y45" s="142">
        <f t="shared" si="23"/>
        <v>0.13949861921860557</v>
      </c>
      <c r="Z45" s="139">
        <f t="shared" si="24"/>
        <v>32.999379066838465</v>
      </c>
      <c r="AA45" s="144">
        <f t="shared" si="25"/>
        <v>1.4276084779207208</v>
      </c>
      <c r="AB45" s="141">
        <f t="shared" si="26"/>
        <v>0.1483615604288896</v>
      </c>
      <c r="AC45" s="142">
        <f t="shared" si="27"/>
        <v>0.20015183025235075</v>
      </c>
      <c r="AD45" s="136">
        <f t="shared" si="28"/>
        <v>40.66311767045649</v>
      </c>
      <c r="AE45" s="33">
        <f t="shared" si="29"/>
        <v>22.47489195297839</v>
      </c>
      <c r="AF45" s="137">
        <f t="shared" si="30"/>
        <v>5.1729229212660455</v>
      </c>
      <c r="AG45" s="138">
        <f t="shared" si="31"/>
        <v>41.867591494448945</v>
      </c>
      <c r="AH45" s="14">
        <f t="shared" si="32"/>
        <v>6.505941171869218</v>
      </c>
      <c r="AI45" s="139">
        <f t="shared" si="33"/>
        <v>15.172922921266046</v>
      </c>
      <c r="AJ45" s="140">
        <f t="shared" si="34"/>
        <v>0.6409229325581196</v>
      </c>
      <c r="AK45" s="141">
        <f t="shared" si="35"/>
        <v>0.10880929368307657</v>
      </c>
      <c r="AL45" s="142">
        <f t="shared" si="36"/>
        <v>0.0898578987069699</v>
      </c>
      <c r="AM45" s="139">
        <f t="shared" si="37"/>
        <v>25.172922921266046</v>
      </c>
      <c r="AN45" s="143">
        <f t="shared" si="38"/>
        <v>1.063335236294149</v>
      </c>
      <c r="AO45" s="141">
        <f t="shared" si="39"/>
        <v>0.18052210356664342</v>
      </c>
      <c r="AP45" s="142">
        <f t="shared" si="40"/>
        <v>0.14908043557297282</v>
      </c>
      <c r="AQ45" s="139">
        <f t="shared" si="41"/>
        <v>35.17292292126604</v>
      </c>
      <c r="AR45" s="144">
        <f t="shared" si="42"/>
        <v>1.4857475400301783</v>
      </c>
      <c r="AS45" s="141">
        <f t="shared" si="43"/>
        <v>0.2522349134502102</v>
      </c>
      <c r="AT45" s="142">
        <f t="shared" si="44"/>
        <v>0.20830297243897572</v>
      </c>
      <c r="AU45" s="9"/>
      <c r="AV45" s="164">
        <v>2.5</v>
      </c>
      <c r="AW45" s="164">
        <v>2.55</v>
      </c>
      <c r="AX45" s="163">
        <v>2.5</v>
      </c>
      <c r="AY45" s="163">
        <v>2.5</v>
      </c>
      <c r="AZ45" s="165"/>
      <c r="BA45" s="12"/>
      <c r="BB45" s="12"/>
      <c r="BC45" s="12"/>
      <c r="BD45" s="12"/>
      <c r="BE45" s="12"/>
      <c r="BF45" s="12"/>
      <c r="BG45" s="12"/>
    </row>
    <row r="46" spans="1:59" ht="15">
      <c r="A46" s="131">
        <v>88</v>
      </c>
      <c r="B46" s="132">
        <f t="shared" si="1"/>
        <v>20.531018618117002</v>
      </c>
      <c r="C46" s="133">
        <f t="shared" si="2"/>
        <v>0.21042865362485616</v>
      </c>
      <c r="D46" s="133">
        <f t="shared" si="3"/>
        <v>0.14028576908323742</v>
      </c>
      <c r="E46" s="133">
        <f t="shared" si="4"/>
        <v>0.07014288454161871</v>
      </c>
      <c r="F46" s="133"/>
      <c r="G46" s="134">
        <f t="shared" si="5"/>
        <v>1.3426078123795204</v>
      </c>
      <c r="H46" s="133">
        <f t="shared" si="6"/>
        <v>0.18834876953682395</v>
      </c>
      <c r="I46" s="135">
        <f t="shared" si="7"/>
        <v>0.8950718749196803</v>
      </c>
      <c r="J46" s="133">
        <f t="shared" si="8"/>
        <v>0.12556584635788265</v>
      </c>
      <c r="K46" s="135">
        <f t="shared" si="9"/>
        <v>0.44753593745984016</v>
      </c>
      <c r="L46" s="133">
        <f t="shared" si="10"/>
        <v>0.06278292317894132</v>
      </c>
      <c r="M46" s="136">
        <f t="shared" si="11"/>
        <v>40.40263919198219</v>
      </c>
      <c r="N46" s="33">
        <f t="shared" si="12"/>
        <v>21.94121633014213</v>
      </c>
      <c r="O46" s="137">
        <f t="shared" si="13"/>
        <v>2.984852867637382</v>
      </c>
      <c r="P46" s="138">
        <f t="shared" si="14"/>
        <v>43.12912688113117</v>
      </c>
      <c r="Q46" s="14">
        <f t="shared" si="15"/>
        <v>4.090573848440112</v>
      </c>
      <c r="R46" s="139">
        <f t="shared" si="16"/>
        <v>12.984852867637382</v>
      </c>
      <c r="S46" s="140">
        <f t="shared" si="17"/>
        <v>0.56183721893357</v>
      </c>
      <c r="T46" s="141">
        <f t="shared" si="18"/>
        <v>0.05862360858380867</v>
      </c>
      <c r="U46" s="142">
        <f t="shared" si="19"/>
        <v>0.0788177663576831</v>
      </c>
      <c r="V46" s="139">
        <f t="shared" si="20"/>
        <v>22.984852867637382</v>
      </c>
      <c r="W46" s="143">
        <f t="shared" si="21"/>
        <v>0.9945238459294422</v>
      </c>
      <c r="X46" s="141">
        <f t="shared" si="22"/>
        <v>0.10377129657180154</v>
      </c>
      <c r="Y46" s="142">
        <f t="shared" si="23"/>
        <v>0.13951754259783092</v>
      </c>
      <c r="Z46" s="139">
        <f t="shared" si="24"/>
        <v>32.98485286763738</v>
      </c>
      <c r="AA46" s="144">
        <f t="shared" si="25"/>
        <v>1.4272104729253143</v>
      </c>
      <c r="AB46" s="141">
        <f t="shared" si="26"/>
        <v>0.14891898455979435</v>
      </c>
      <c r="AC46" s="142">
        <f t="shared" si="27"/>
        <v>0.20021731883797872</v>
      </c>
      <c r="AD46" s="136">
        <f t="shared" si="28"/>
        <v>40.40263919198219</v>
      </c>
      <c r="AE46" s="33">
        <f t="shared" si="29"/>
        <v>22.46912600459038</v>
      </c>
      <c r="AF46" s="137">
        <f t="shared" si="30"/>
        <v>5.149282532875204</v>
      </c>
      <c r="AG46" s="138">
        <f t="shared" si="31"/>
        <v>41.88077013392399</v>
      </c>
      <c r="AH46" s="14">
        <f t="shared" si="32"/>
        <v>6.534427829250997</v>
      </c>
      <c r="AI46" s="139">
        <f t="shared" si="33"/>
        <v>15.149282532875205</v>
      </c>
      <c r="AJ46" s="140">
        <f t="shared" si="34"/>
        <v>0.6400885486062686</v>
      </c>
      <c r="AK46" s="141">
        <f t="shared" si="35"/>
        <v>0.1091133879465338</v>
      </c>
      <c r="AL46" s="142">
        <f t="shared" si="36"/>
        <v>0.0897953143226036</v>
      </c>
      <c r="AM46" s="139">
        <f t="shared" si="37"/>
        <v>25.149282532875205</v>
      </c>
      <c r="AN46" s="143">
        <f t="shared" si="38"/>
        <v>1.0626092503076354</v>
      </c>
      <c r="AO46" s="141">
        <f t="shared" si="39"/>
        <v>0.18113883714503456</v>
      </c>
      <c r="AP46" s="142">
        <f t="shared" si="40"/>
        <v>0.149068955914369</v>
      </c>
      <c r="AQ46" s="139">
        <f t="shared" si="41"/>
        <v>35.149282532875205</v>
      </c>
      <c r="AR46" s="144">
        <f t="shared" si="42"/>
        <v>1.4851299520090018</v>
      </c>
      <c r="AS46" s="141">
        <f t="shared" si="43"/>
        <v>0.2531642863435353</v>
      </c>
      <c r="AT46" s="142">
        <f t="shared" si="44"/>
        <v>0.20834259750613432</v>
      </c>
      <c r="AU46" s="9"/>
      <c r="AV46" s="164">
        <v>2.75</v>
      </c>
      <c r="AW46" s="164">
        <v>2.8</v>
      </c>
      <c r="AX46" s="163">
        <v>2.8</v>
      </c>
      <c r="AY46" s="163">
        <v>2.7</v>
      </c>
      <c r="AZ46" s="165"/>
      <c r="BA46" s="83"/>
      <c r="BB46" s="12"/>
      <c r="BC46" s="12"/>
      <c r="BD46" s="12"/>
      <c r="BE46" s="12"/>
      <c r="BF46" s="12"/>
      <c r="BG46" s="12"/>
    </row>
    <row r="47" spans="1:59" ht="15">
      <c r="A47" s="131">
        <v>89</v>
      </c>
      <c r="B47" s="132">
        <f aca="true" t="shared" si="46" ref="B47:B78">ASIN(A47/2/$C$5+$C$5/A47*($C$4/$C$5-0.5*($C$4/$C$5)^2))*180/PI()</f>
        <v>20.546626504794943</v>
      </c>
      <c r="C47" s="133">
        <f aca="true" t="shared" si="47" ref="C47:C78">$C$9*SIN(B47*PI()/180)</f>
        <v>0.21058170957189593</v>
      </c>
      <c r="D47" s="133">
        <f aca="true" t="shared" si="48" ref="D47:D78">$D$9*SIN(B47*PI()/180)</f>
        <v>0.14038780638126394</v>
      </c>
      <c r="E47" s="133">
        <f aca="true" t="shared" si="49" ref="E47:E78">$E$9*SIN(B47*PI()/180)</f>
        <v>0.07019390319063197</v>
      </c>
      <c r="F47" s="133"/>
      <c r="G47" s="134">
        <f aca="true" t="shared" si="50" ref="G47:G78">$H$7*15/(SQRT(2)*237)</f>
        <v>1.3426078123795204</v>
      </c>
      <c r="H47" s="133">
        <f aca="true" t="shared" si="51" ref="H47:H78">G47*$C$8*SIN(B47*PI()/180)</f>
        <v>0.18848576561030844</v>
      </c>
      <c r="I47" s="135">
        <f aca="true" t="shared" si="52" ref="I47:I78">$I$7*15/(SQRT(2)*237)</f>
        <v>0.8950718749196803</v>
      </c>
      <c r="J47" s="133">
        <f aca="true" t="shared" si="53" ref="J47:J78">I47*$C$8*SIN(B47*PI()/180)</f>
        <v>0.125657177073539</v>
      </c>
      <c r="K47" s="135">
        <f aca="true" t="shared" si="54" ref="K47:K78">$J$7*15/(SQRT(2)*237)</f>
        <v>0.44753593745984016</v>
      </c>
      <c r="L47" s="133">
        <f aca="true" t="shared" si="55" ref="L47:L78">K47*$C$8*SIN(B47*PI()/180)</f>
        <v>0.0628285885367695</v>
      </c>
      <c r="M47" s="136">
        <f aca="true" t="shared" si="56" ref="M47:M78">ACOS(1-((147.5-A47)^2/(2*($C$5-$C$4)^2)))*180/PI()+$R$4</f>
        <v>40.14224075728961</v>
      </c>
      <c r="N47" s="33">
        <f aca="true" t="shared" si="57" ref="N47:N78">SQRT((SQRT((15*COS((90-M47)*PI()/180)+1.5)^2+(15*SIN((90-M47)*PI()/180))^2))^2+15^2)</f>
        <v>21.937660138431045</v>
      </c>
      <c r="O47" s="137">
        <f aca="true" t="shared" si="58" ref="O47:O78">(N47-15*SQRT(2))*$R$2</f>
        <v>2.9702724816219375</v>
      </c>
      <c r="P47" s="138">
        <f aca="true" t="shared" si="59" ref="P47:P78">ASIN(15/N47)*180/PI()</f>
        <v>43.13782782285682</v>
      </c>
      <c r="Q47" s="14">
        <f aca="true" t="shared" si="60" ref="Q47:Q78">(ACOS((1.5^2-(N47*COS(P47*PI()/180))^2-15^2)/-((2*(N47*COS(P47*PI()/180)*15)))))*180/PI()</f>
        <v>4.1076343073854265</v>
      </c>
      <c r="R47" s="139">
        <f aca="true" t="shared" si="61" ref="R47:R78">$P$7+O47</f>
        <v>12.970272481621937</v>
      </c>
      <c r="S47" s="140">
        <f aca="true" t="shared" si="62" ref="S47:S78">R47*SIN(P47*PI()/180)*15/237</f>
        <v>0.5612973191590921</v>
      </c>
      <c r="T47" s="141">
        <f aca="true" t="shared" si="63" ref="T47:T78">R47*15*SIN(Q47*PI()/180)/237</f>
        <v>0.058801589368945584</v>
      </c>
      <c r="U47" s="142">
        <f aca="true" t="shared" si="64" ref="U47:U78">S47*$C$8*SIN(B47*PI()/180)</f>
        <v>0.07879929936442913</v>
      </c>
      <c r="V47" s="139">
        <f aca="true" t="shared" si="65" ref="V47:V78">$P$8+O47</f>
        <v>22.970272481621937</v>
      </c>
      <c r="W47" s="143">
        <f aca="true" t="shared" si="66" ref="W47:W78">V47*SIN(P47*PI()/180)*15/237</f>
        <v>0.9940540865704286</v>
      </c>
      <c r="X47" s="141">
        <f aca="true" t="shared" si="67" ref="X47:X78">V47*15*SIN(Q47*PI()/180)/237</f>
        <v>0.1041372517093195</v>
      </c>
      <c r="Y47" s="142">
        <f aca="true" t="shared" si="68" ref="Y47:Y78">W47*$C$8*SIN(B47*PI()/180)</f>
        <v>0.13955307263795352</v>
      </c>
      <c r="Z47" s="139">
        <f aca="true" t="shared" si="69" ref="Z47:Z78">$P$9+O47</f>
        <v>32.97027248162194</v>
      </c>
      <c r="AA47" s="144">
        <f aca="true" t="shared" si="70" ref="AA47:AA78">Z47*SIN(P47*PI()/180)*15/237</f>
        <v>1.426810853981765</v>
      </c>
      <c r="AB47" s="141">
        <f aca="true" t="shared" si="71" ref="AB47:AB78">Z47*15*SIN(Q47*PI()/180)/237</f>
        <v>0.14947291404969346</v>
      </c>
      <c r="AC47" s="142">
        <f aca="true" t="shared" si="72" ref="AC47:AC78">AA47*$C$8*SIN(B47*PI()/180)</f>
        <v>0.20030684591147788</v>
      </c>
      <c r="AD47" s="136">
        <f aca="true" t="shared" si="73" ref="AD47:AD78">ACOS(1-((147.5-A47)^2/(2*($C$5-$C$4)^2)))*180/PI()+$AI$4</f>
        <v>40.14224075728961</v>
      </c>
      <c r="AE47" s="33">
        <f aca="true" t="shared" si="74" ref="AE47:AE78">SQRT((SQRT((15*COS((90-AD47)*PI()/180)+2.5)^2+(15*SIN((90-AD47)*PI()/180))^2))^2+15^2)</f>
        <v>22.463337995843602</v>
      </c>
      <c r="AF47" s="137">
        <f aca="true" t="shared" si="75" ref="AF47:AF78">(AE47-15*SQRT(2))*$AI$2</f>
        <v>5.125551697013421</v>
      </c>
      <c r="AG47" s="138">
        <f aca="true" t="shared" si="76" ref="AG47:AG78">ASIN(15/AE47)*180/PI()</f>
        <v>41.89400873506558</v>
      </c>
      <c r="AH47" s="14">
        <f aca="true" t="shared" si="77" ref="AH47:AH78">(ACOS((2.5^2-(AE47*COS(AG47*PI()/180))^2-15^2)/-((2*(AE47*COS(AG47*PI()/180)*15)))))*180/PI()</f>
        <v>6.562811329303443</v>
      </c>
      <c r="AI47" s="139">
        <f aca="true" t="shared" si="78" ref="AI47:AI78">$AG$7+AF47</f>
        <v>15.125551697013421</v>
      </c>
      <c r="AJ47" s="140">
        <f aca="true" t="shared" si="79" ref="AJ47:AJ78">AI47*SIN(AG47*PI()/180)*15/237</f>
        <v>0.6392505415194427</v>
      </c>
      <c r="AK47" s="141">
        <f aca="true" t="shared" si="80" ref="AK47:AK78">AI47*15*SIN(AH47*PI()/180)/237</f>
        <v>0.10941361053133578</v>
      </c>
      <c r="AL47" s="142">
        <f aca="true" t="shared" si="81" ref="AL47:AL78">AJ47*$C$8*SIN(B47*PI()/180)</f>
        <v>0.08974298125194964</v>
      </c>
      <c r="AM47" s="139">
        <f aca="true" t="shared" si="82" ref="AM47:AM78">$AG$8+AF47</f>
        <v>25.12555169701342</v>
      </c>
      <c r="AN47" s="143">
        <f aca="true" t="shared" si="83" ref="AN47:AN78">AM47*SIN(AG47*PI()/180)*15/237</f>
        <v>1.0618801118812724</v>
      </c>
      <c r="AO47" s="141">
        <f aca="true" t="shared" si="84" ref="AO47:AO78">AM47*15*SIN(AH47*PI()/180)/237</f>
        <v>0.18175054919185402</v>
      </c>
      <c r="AP47" s="142">
        <f aca="true" t="shared" si="85" ref="AP47:AP78">AN47*$C$8*SIN(B47*PI()/180)</f>
        <v>0.14907501954690297</v>
      </c>
      <c r="AQ47" s="139">
        <f aca="true" t="shared" si="86" ref="AQ47:AQ78">$AG$9+AF47</f>
        <v>35.12555169701342</v>
      </c>
      <c r="AR47" s="144">
        <f aca="true" t="shared" si="87" ref="AR47:AR78">AQ47*SIN(AG47*PI()/180)*15/237</f>
        <v>1.484509682243102</v>
      </c>
      <c r="AS47" s="141">
        <f aca="true" t="shared" si="88" ref="AS47:AS78">AQ47*15*SIN(AH47*PI()/180)/237</f>
        <v>0.2540874878523723</v>
      </c>
      <c r="AT47" s="142">
        <f aca="true" t="shared" si="89" ref="AT47:AT78">AR47*$C$8*SIN(B47*PI()/180)</f>
        <v>0.20840705784185629</v>
      </c>
      <c r="AU47" s="9"/>
      <c r="AV47" s="164">
        <v>3</v>
      </c>
      <c r="AW47" s="164">
        <v>3.05</v>
      </c>
      <c r="AX47" s="163">
        <v>3</v>
      </c>
      <c r="AY47" s="163">
        <v>3</v>
      </c>
      <c r="AZ47" s="12"/>
      <c r="BA47" s="12"/>
      <c r="BB47" s="12"/>
      <c r="BC47" s="12"/>
      <c r="BD47" s="12"/>
      <c r="BE47" s="12"/>
      <c r="BF47" s="12"/>
      <c r="BG47" s="12"/>
    </row>
    <row r="48" spans="1:59" ht="15">
      <c r="A48" s="131">
        <v>90</v>
      </c>
      <c r="B48" s="132">
        <f t="shared" si="46"/>
        <v>20.564758046730233</v>
      </c>
      <c r="C48" s="133">
        <f t="shared" si="47"/>
        <v>0.21075949367088603</v>
      </c>
      <c r="D48" s="133">
        <f t="shared" si="48"/>
        <v>0.140506329113924</v>
      </c>
      <c r="E48" s="133">
        <f t="shared" si="49"/>
        <v>0.070253164556962</v>
      </c>
      <c r="F48" s="133"/>
      <c r="G48" s="134">
        <f t="shared" si="50"/>
        <v>1.3426078123795204</v>
      </c>
      <c r="H48" s="133">
        <f t="shared" si="51"/>
        <v>0.18864489515712243</v>
      </c>
      <c r="I48" s="135">
        <f t="shared" si="52"/>
        <v>0.8950718749196803</v>
      </c>
      <c r="J48" s="133">
        <f t="shared" si="53"/>
        <v>0.12576326343808164</v>
      </c>
      <c r="K48" s="135">
        <f t="shared" si="54"/>
        <v>0.44753593745984016</v>
      </c>
      <c r="L48" s="133">
        <f t="shared" si="55"/>
        <v>0.06288163171904082</v>
      </c>
      <c r="M48" s="136">
        <f t="shared" si="56"/>
        <v>39.88192094920722</v>
      </c>
      <c r="N48" s="33">
        <f t="shared" si="57"/>
        <v>21.934090790627884</v>
      </c>
      <c r="O48" s="137">
        <f t="shared" si="58"/>
        <v>2.955638155628977</v>
      </c>
      <c r="P48" s="138">
        <f t="shared" si="59"/>
        <v>43.14656503645418</v>
      </c>
      <c r="Q48" s="14">
        <f t="shared" si="60"/>
        <v>4.12462060061794</v>
      </c>
      <c r="R48" s="139">
        <f t="shared" si="61"/>
        <v>12.955638155628977</v>
      </c>
      <c r="S48" s="140">
        <f t="shared" si="62"/>
        <v>0.5607552459898825</v>
      </c>
      <c r="T48" s="141">
        <f t="shared" si="63"/>
        <v>0.05897771258574959</v>
      </c>
      <c r="U48" s="142">
        <f t="shared" si="64"/>
        <v>0.07878966114541384</v>
      </c>
      <c r="V48" s="139">
        <f t="shared" si="65"/>
        <v>22.955638155628975</v>
      </c>
      <c r="W48" s="143">
        <f t="shared" si="66"/>
        <v>0.9935824361705876</v>
      </c>
      <c r="X48" s="141">
        <f t="shared" si="67"/>
        <v>0.10450052811770767</v>
      </c>
      <c r="Y48" s="142">
        <f t="shared" si="68"/>
        <v>0.13960462077839897</v>
      </c>
      <c r="Z48" s="139">
        <f t="shared" si="69"/>
        <v>32.955638155628975</v>
      </c>
      <c r="AA48" s="144">
        <f t="shared" si="70"/>
        <v>1.4264096263512929</v>
      </c>
      <c r="AB48" s="141">
        <f t="shared" si="71"/>
        <v>0.1500233436496658</v>
      </c>
      <c r="AC48" s="142">
        <f t="shared" si="72"/>
        <v>0.20041958041138414</v>
      </c>
      <c r="AD48" s="136">
        <f t="shared" si="73"/>
        <v>39.88192094920722</v>
      </c>
      <c r="AE48" s="33">
        <f t="shared" si="74"/>
        <v>22.457528018146718</v>
      </c>
      <c r="AF48" s="137">
        <f t="shared" si="75"/>
        <v>5.101730788456194</v>
      </c>
      <c r="AG48" s="138">
        <f t="shared" si="76"/>
        <v>41.90730720986232</v>
      </c>
      <c r="AH48" s="14">
        <f t="shared" si="77"/>
        <v>6.591091372516167</v>
      </c>
      <c r="AI48" s="139">
        <f t="shared" si="78"/>
        <v>15.101730788456194</v>
      </c>
      <c r="AJ48" s="140">
        <f t="shared" si="79"/>
        <v>0.6384089192714048</v>
      </c>
      <c r="AK48" s="141">
        <f t="shared" si="80"/>
        <v>0.10970995910701745</v>
      </c>
      <c r="AL48" s="142">
        <f t="shared" si="81"/>
        <v>0.08970049372041253</v>
      </c>
      <c r="AM48" s="139">
        <f t="shared" si="82"/>
        <v>25.101730788456194</v>
      </c>
      <c r="AN48" s="143">
        <f t="shared" si="83"/>
        <v>1.0611478279529225</v>
      </c>
      <c r="AO48" s="141">
        <f t="shared" si="84"/>
        <v>0.1823572342066902</v>
      </c>
      <c r="AP48" s="142">
        <f t="shared" si="85"/>
        <v>0.14909798595287893</v>
      </c>
      <c r="AQ48" s="139">
        <f t="shared" si="86"/>
        <v>35.101730788456194</v>
      </c>
      <c r="AR48" s="144">
        <f t="shared" si="87"/>
        <v>1.4838867366344402</v>
      </c>
      <c r="AS48" s="141">
        <f t="shared" si="88"/>
        <v>0.2550045093063629</v>
      </c>
      <c r="AT48" s="142">
        <f t="shared" si="89"/>
        <v>0.20849547818534533</v>
      </c>
      <c r="AU48" s="166" t="s">
        <v>146</v>
      </c>
      <c r="AV48" s="98">
        <f>SUM(AV37:AV47)</f>
        <v>19.25</v>
      </c>
      <c r="AW48" s="98">
        <f>SUM(AW37:AW47)</f>
        <v>20.000000000000004</v>
      </c>
      <c r="AX48" s="52">
        <f>SUM(AX37:AX47)</f>
        <v>19.6</v>
      </c>
      <c r="AY48" s="52">
        <f>SUM(AY37:AY47)</f>
        <v>19.05</v>
      </c>
      <c r="AZ48" s="12"/>
      <c r="BA48" s="12"/>
      <c r="BB48" s="57"/>
      <c r="BC48" s="12"/>
      <c r="BD48" s="12"/>
      <c r="BE48" s="12"/>
      <c r="BF48" s="12"/>
      <c r="BG48" s="12"/>
    </row>
    <row r="49" spans="1:59" ht="15">
      <c r="A49" s="131">
        <v>91</v>
      </c>
      <c r="B49" s="132">
        <f t="shared" si="46"/>
        <v>20.585330987600226</v>
      </c>
      <c r="C49" s="133">
        <f t="shared" si="47"/>
        <v>0.21096119070802619</v>
      </c>
      <c r="D49" s="133">
        <f t="shared" si="48"/>
        <v>0.14064079380535077</v>
      </c>
      <c r="E49" s="133">
        <f t="shared" si="49"/>
        <v>0.07032039690267539</v>
      </c>
      <c r="F49" s="133"/>
      <c r="G49" s="134">
        <f t="shared" si="50"/>
        <v>1.3426078123795204</v>
      </c>
      <c r="H49" s="133">
        <f t="shared" si="51"/>
        <v>0.1888254285023212</v>
      </c>
      <c r="I49" s="135">
        <f t="shared" si="52"/>
        <v>0.8950718749196803</v>
      </c>
      <c r="J49" s="133">
        <f t="shared" si="53"/>
        <v>0.1258836190015475</v>
      </c>
      <c r="K49" s="135">
        <f t="shared" si="54"/>
        <v>0.44753593745984016</v>
      </c>
      <c r="L49" s="133">
        <f t="shared" si="55"/>
        <v>0.06294180950077374</v>
      </c>
      <c r="M49" s="136">
        <f t="shared" si="56"/>
        <v>39.6216783543241</v>
      </c>
      <c r="N49" s="33">
        <f t="shared" si="57"/>
        <v>21.93050834685165</v>
      </c>
      <c r="O49" s="137">
        <f t="shared" si="58"/>
        <v>2.940950136146413</v>
      </c>
      <c r="P49" s="138">
        <f t="shared" si="59"/>
        <v>43.155338423251095</v>
      </c>
      <c r="Q49" s="14">
        <f t="shared" si="60"/>
        <v>4.141532534063971</v>
      </c>
      <c r="R49" s="139">
        <f t="shared" si="61"/>
        <v>12.940950136146412</v>
      </c>
      <c r="S49" s="140">
        <f t="shared" si="62"/>
        <v>0.5602110065238464</v>
      </c>
      <c r="T49" s="141">
        <f t="shared" si="63"/>
        <v>0.059151977216866616</v>
      </c>
      <c r="U49" s="142">
        <f t="shared" si="64"/>
        <v>0.07878852065600829</v>
      </c>
      <c r="V49" s="139">
        <f t="shared" si="65"/>
        <v>22.940950136146412</v>
      </c>
      <c r="W49" s="143">
        <f t="shared" si="66"/>
        <v>0.9931089009057092</v>
      </c>
      <c r="X49" s="141">
        <f t="shared" si="67"/>
        <v>0.10486112267724858</v>
      </c>
      <c r="Y49" s="142">
        <f t="shared" si="68"/>
        <v>0.1396716241585384</v>
      </c>
      <c r="Z49" s="139">
        <f t="shared" si="69"/>
        <v>32.94095013614641</v>
      </c>
      <c r="AA49" s="144">
        <f t="shared" si="70"/>
        <v>1.4260067952875723</v>
      </c>
      <c r="AB49" s="141">
        <f t="shared" si="71"/>
        <v>0.15057026813763053</v>
      </c>
      <c r="AC49" s="142">
        <f t="shared" si="72"/>
        <v>0.20055472766106852</v>
      </c>
      <c r="AD49" s="136">
        <f t="shared" si="73"/>
        <v>39.6216783543241</v>
      </c>
      <c r="AE49" s="33">
        <f t="shared" si="74"/>
        <v>22.451696162774645</v>
      </c>
      <c r="AF49" s="137">
        <f t="shared" si="75"/>
        <v>5.077820181430697</v>
      </c>
      <c r="AG49" s="138">
        <f t="shared" si="76"/>
        <v>41.92066547071267</v>
      </c>
      <c r="AH49" s="14">
        <f t="shared" si="77"/>
        <v>6.619267657291151</v>
      </c>
      <c r="AI49" s="139">
        <f t="shared" si="78"/>
        <v>15.077820181430697</v>
      </c>
      <c r="AJ49" s="140">
        <f t="shared" si="79"/>
        <v>0.6375636898172189</v>
      </c>
      <c r="AK49" s="141">
        <f t="shared" si="80"/>
        <v>0.11000243144622308</v>
      </c>
      <c r="AL49" s="142">
        <f t="shared" si="81"/>
        <v>0.08966746343736211</v>
      </c>
      <c r="AM49" s="139">
        <f t="shared" si="82"/>
        <v>25.077820181430695</v>
      </c>
      <c r="AN49" s="143">
        <f t="shared" si="83"/>
        <v>1.0604124054441764</v>
      </c>
      <c r="AO49" s="141">
        <f t="shared" si="84"/>
        <v>0.18295888677104394</v>
      </c>
      <c r="AP49" s="142">
        <f t="shared" si="85"/>
        <v>0.14913724246271043</v>
      </c>
      <c r="AQ49" s="139">
        <f t="shared" si="86"/>
        <v>35.077820181430695</v>
      </c>
      <c r="AR49" s="144">
        <f t="shared" si="87"/>
        <v>1.483261121071134</v>
      </c>
      <c r="AS49" s="141">
        <f t="shared" si="88"/>
        <v>0.25591534209586475</v>
      </c>
      <c r="AT49" s="142">
        <f t="shared" si="89"/>
        <v>0.2086070214880588</v>
      </c>
      <c r="AU49" s="167"/>
      <c r="AV49" s="160"/>
      <c r="AW49" s="16" t="s">
        <v>147</v>
      </c>
      <c r="AX49" s="9"/>
      <c r="AY49" s="9"/>
      <c r="AZ49" s="12"/>
      <c r="BA49" s="57"/>
      <c r="BB49" s="9"/>
      <c r="BC49" s="57"/>
      <c r="BD49" s="12"/>
      <c r="BE49" s="12"/>
      <c r="BF49" s="12"/>
      <c r="BG49" s="12"/>
    </row>
    <row r="50" spans="1:59" ht="15">
      <c r="A50" s="131">
        <v>92</v>
      </c>
      <c r="B50" s="132">
        <f t="shared" si="46"/>
        <v>20.6082667642702</v>
      </c>
      <c r="C50" s="133">
        <f t="shared" si="47"/>
        <v>0.2111860209135938</v>
      </c>
      <c r="D50" s="133">
        <f t="shared" si="48"/>
        <v>0.14079068060906252</v>
      </c>
      <c r="E50" s="133">
        <f t="shared" si="49"/>
        <v>0.07039534030453126</v>
      </c>
      <c r="F50" s="133"/>
      <c r="G50" s="134">
        <f t="shared" si="50"/>
        <v>1.3426078123795204</v>
      </c>
      <c r="H50" s="133">
        <f t="shared" si="51"/>
        <v>0.1890266676959572</v>
      </c>
      <c r="I50" s="135">
        <f t="shared" si="52"/>
        <v>0.8950718749196803</v>
      </c>
      <c r="J50" s="133">
        <f t="shared" si="53"/>
        <v>0.12601777846397147</v>
      </c>
      <c r="K50" s="135">
        <f t="shared" si="54"/>
        <v>0.44753593745984016</v>
      </c>
      <c r="L50" s="133">
        <f t="shared" si="55"/>
        <v>0.06300888923198573</v>
      </c>
      <c r="M50" s="136">
        <f t="shared" si="56"/>
        <v>39.361511562916554</v>
      </c>
      <c r="N50" s="33">
        <f t="shared" si="57"/>
        <v>21.926912867138448</v>
      </c>
      <c r="O50" s="137">
        <f t="shared" si="58"/>
        <v>2.9262086693222873</v>
      </c>
      <c r="P50" s="138">
        <f t="shared" si="59"/>
        <v>43.16414788474584</v>
      </c>
      <c r="Q50" s="14">
        <f t="shared" si="60"/>
        <v>4.15836991281503</v>
      </c>
      <c r="R50" s="139">
        <f t="shared" si="61"/>
        <v>12.926208669322287</v>
      </c>
      <c r="S50" s="140">
        <f t="shared" si="62"/>
        <v>0.5596646078491151</v>
      </c>
      <c r="T50" s="141">
        <f t="shared" si="63"/>
        <v>0.059324382289252464</v>
      </c>
      <c r="U50" s="142">
        <f t="shared" si="64"/>
        <v>0.078795561051881</v>
      </c>
      <c r="V50" s="139">
        <f t="shared" si="65"/>
        <v>22.926208669322286</v>
      </c>
      <c r="W50" s="143">
        <f t="shared" si="66"/>
        <v>0.992633486943079</v>
      </c>
      <c r="X50" s="141">
        <f t="shared" si="67"/>
        <v>0.10521903230372014</v>
      </c>
      <c r="Y50" s="142">
        <f t="shared" si="68"/>
        <v>0.13975354422206307</v>
      </c>
      <c r="Z50" s="139">
        <f t="shared" si="69"/>
        <v>32.926208669322286</v>
      </c>
      <c r="AA50" s="144">
        <f t="shared" si="70"/>
        <v>1.425602366037043</v>
      </c>
      <c r="AB50" s="141">
        <f t="shared" si="71"/>
        <v>0.15111368231818784</v>
      </c>
      <c r="AC50" s="142">
        <f t="shared" si="72"/>
        <v>0.20071152739224515</v>
      </c>
      <c r="AD50" s="136">
        <f t="shared" si="73"/>
        <v>39.361511562916554</v>
      </c>
      <c r="AE50" s="33">
        <f t="shared" si="74"/>
        <v>22.445842520872382</v>
      </c>
      <c r="AF50" s="137">
        <f t="shared" si="75"/>
        <v>5.053820249631419</v>
      </c>
      <c r="AG50" s="138">
        <f t="shared" si="76"/>
        <v>41.9340834304134</v>
      </c>
      <c r="AH50" s="14">
        <f t="shared" si="77"/>
        <v>6.647339879932951</v>
      </c>
      <c r="AI50" s="139">
        <f t="shared" si="78"/>
        <v>15.053820249631418</v>
      </c>
      <c r="AJ50" s="140">
        <f t="shared" si="79"/>
        <v>0.6367148610939813</v>
      </c>
      <c r="AK50" s="141">
        <f t="shared" si="80"/>
        <v>0.11029102542466943</v>
      </c>
      <c r="AL50" s="142">
        <f t="shared" si="81"/>
        <v>0.08964351864732635</v>
      </c>
      <c r="AM50" s="139">
        <f t="shared" si="82"/>
        <v>25.053820249631418</v>
      </c>
      <c r="AN50" s="143">
        <f t="shared" si="83"/>
        <v>1.059673851260993</v>
      </c>
      <c r="AO50" s="141">
        <f t="shared" si="84"/>
        <v>0.1835555015481769</v>
      </c>
      <c r="AP50" s="142">
        <f t="shared" si="85"/>
        <v>0.14919220274266168</v>
      </c>
      <c r="AQ50" s="139">
        <f t="shared" si="86"/>
        <v>35.05382024963142</v>
      </c>
      <c r="AR50" s="144">
        <f t="shared" si="87"/>
        <v>1.4826328414280043</v>
      </c>
      <c r="AS50" s="141">
        <f t="shared" si="88"/>
        <v>0.25681997767168446</v>
      </c>
      <c r="AT50" s="142">
        <f t="shared" si="89"/>
        <v>0.208740886837997</v>
      </c>
      <c r="AU50" s="91" t="s">
        <v>148</v>
      </c>
      <c r="AV50" s="16"/>
      <c r="AW50" s="16"/>
      <c r="AX50" s="12"/>
      <c r="AY50" s="168" t="s">
        <v>149</v>
      </c>
      <c r="AZ50" s="12"/>
      <c r="BA50" s="40"/>
      <c r="BB50" s="52"/>
      <c r="BC50" s="12"/>
      <c r="BD50" s="12"/>
      <c r="BE50" s="12"/>
      <c r="BF50" s="12"/>
      <c r="BG50" s="12"/>
    </row>
    <row r="51" spans="1:59" ht="15">
      <c r="A51" s="131">
        <v>93</v>
      </c>
      <c r="B51" s="132">
        <f t="shared" si="46"/>
        <v>20.633490302900732</v>
      </c>
      <c r="C51" s="133">
        <f t="shared" si="47"/>
        <v>0.21143323805634961</v>
      </c>
      <c r="D51" s="133">
        <f t="shared" si="48"/>
        <v>0.14095549203756638</v>
      </c>
      <c r="E51" s="133">
        <f t="shared" si="49"/>
        <v>0.07047774601878319</v>
      </c>
      <c r="F51" s="133"/>
      <c r="G51" s="134">
        <f t="shared" si="50"/>
        <v>1.3426078123795204</v>
      </c>
      <c r="H51" s="133">
        <f t="shared" si="51"/>
        <v>0.18924794480743592</v>
      </c>
      <c r="I51" s="135">
        <f t="shared" si="52"/>
        <v>0.8950718749196803</v>
      </c>
      <c r="J51" s="133">
        <f t="shared" si="53"/>
        <v>0.12616529653829062</v>
      </c>
      <c r="K51" s="135">
        <f t="shared" si="54"/>
        <v>0.44753593745984016</v>
      </c>
      <c r="L51" s="133">
        <f t="shared" si="55"/>
        <v>0.06308264826914531</v>
      </c>
      <c r="M51" s="136">
        <f t="shared" si="56"/>
        <v>39.10141916887514</v>
      </c>
      <c r="N51" s="33">
        <f t="shared" si="57"/>
        <v>21.92330441144371</v>
      </c>
      <c r="O51" s="137">
        <f t="shared" si="58"/>
        <v>2.911414000973859</v>
      </c>
      <c r="P51" s="138">
        <f t="shared" si="59"/>
        <v>43.17299332259976</v>
      </c>
      <c r="Q51" s="14">
        <f t="shared" si="60"/>
        <v>4.175132541122343</v>
      </c>
      <c r="R51" s="139">
        <f t="shared" si="61"/>
        <v>12.91141400097386</v>
      </c>
      <c r="S51" s="140">
        <f t="shared" si="62"/>
        <v>0.5591160570444631</v>
      </c>
      <c r="T51" s="141">
        <f t="shared" si="63"/>
        <v>0.0594949268740748</v>
      </c>
      <c r="U51" s="142">
        <f t="shared" si="64"/>
        <v>0.07881047892680633</v>
      </c>
      <c r="V51" s="139">
        <f t="shared" si="65"/>
        <v>22.91141400097386</v>
      </c>
      <c r="W51" s="143">
        <f t="shared" si="66"/>
        <v>0.9921562004418409</v>
      </c>
      <c r="X51" s="141">
        <f t="shared" si="67"/>
        <v>0.10557425394823361</v>
      </c>
      <c r="Y51" s="142">
        <f t="shared" si="68"/>
        <v>0.13984986541140204</v>
      </c>
      <c r="Z51" s="139">
        <f t="shared" si="69"/>
        <v>32.911414000973856</v>
      </c>
      <c r="AA51" s="144">
        <f t="shared" si="70"/>
        <v>1.4251963438392186</v>
      </c>
      <c r="AB51" s="141">
        <f t="shared" si="71"/>
        <v>0.1516535810223924</v>
      </c>
      <c r="AC51" s="142">
        <f t="shared" si="72"/>
        <v>0.2008892518959977</v>
      </c>
      <c r="AD51" s="136">
        <f t="shared" si="73"/>
        <v>39.10141916887514</v>
      </c>
      <c r="AE51" s="33">
        <f t="shared" si="74"/>
        <v>22.439967183458894</v>
      </c>
      <c r="AF51" s="137">
        <f t="shared" si="75"/>
        <v>5.029731366236115</v>
      </c>
      <c r="AG51" s="138">
        <f t="shared" si="76"/>
        <v>41.947561002147445</v>
      </c>
      <c r="AH51" s="14">
        <f t="shared" si="77"/>
        <v>6.675307734636312</v>
      </c>
      <c r="AI51" s="139">
        <f t="shared" si="78"/>
        <v>15.029731366236115</v>
      </c>
      <c r="AJ51" s="140">
        <f t="shared" si="79"/>
        <v>0.6358624410215581</v>
      </c>
      <c r="AK51" s="141">
        <f t="shared" si="80"/>
        <v>0.11057573902107448</v>
      </c>
      <c r="AL51" s="142">
        <f t="shared" si="81"/>
        <v>0.08962830324240176</v>
      </c>
      <c r="AM51" s="139">
        <f t="shared" si="82"/>
        <v>25.029731366236113</v>
      </c>
      <c r="AN51" s="143">
        <f t="shared" si="83"/>
        <v>1.058932172294338</v>
      </c>
      <c r="AO51" s="141">
        <f t="shared" si="84"/>
        <v>0.18414707328289628</v>
      </c>
      <c r="AP51" s="142">
        <f t="shared" si="85"/>
        <v>0.14926230538015742</v>
      </c>
      <c r="AQ51" s="139">
        <f t="shared" si="86"/>
        <v>35.02973136623611</v>
      </c>
      <c r="AR51" s="144">
        <f t="shared" si="87"/>
        <v>1.4820019035671175</v>
      </c>
      <c r="AS51" s="141">
        <f t="shared" si="88"/>
        <v>0.2577184075447181</v>
      </c>
      <c r="AT51" s="142">
        <f t="shared" si="89"/>
        <v>0.20889630751791308</v>
      </c>
      <c r="AU51" s="9"/>
      <c r="AV51" s="9"/>
      <c r="AW51" s="9"/>
      <c r="AX51" s="12"/>
      <c r="AY51" s="12"/>
      <c r="AZ51" s="12"/>
      <c r="BA51" s="52"/>
      <c r="BB51" s="12"/>
      <c r="BC51" s="12"/>
      <c r="BD51" s="12"/>
      <c r="BE51" s="12"/>
      <c r="BF51" s="12"/>
      <c r="BG51" s="12"/>
    </row>
    <row r="52" spans="1:59" ht="15">
      <c r="A52" s="131">
        <v>94</v>
      </c>
      <c r="B52" s="132">
        <f t="shared" si="46"/>
        <v>20.660929828489156</v>
      </c>
      <c r="C52" s="133">
        <f t="shared" si="47"/>
        <v>0.2117021276595745</v>
      </c>
      <c r="D52" s="133">
        <f t="shared" si="48"/>
        <v>0.14113475177304965</v>
      </c>
      <c r="E52" s="133">
        <f t="shared" si="49"/>
        <v>0.07056737588652483</v>
      </c>
      <c r="F52" s="133"/>
      <c r="G52" s="134">
        <f t="shared" si="50"/>
        <v>1.3426078123795204</v>
      </c>
      <c r="H52" s="133">
        <f t="shared" si="51"/>
        <v>0.1894886203287408</v>
      </c>
      <c r="I52" s="135">
        <f t="shared" si="52"/>
        <v>0.8950718749196803</v>
      </c>
      <c r="J52" s="133">
        <f t="shared" si="53"/>
        <v>0.12632574688582723</v>
      </c>
      <c r="K52" s="135">
        <f t="shared" si="54"/>
        <v>0.44753593745984016</v>
      </c>
      <c r="L52" s="133">
        <f t="shared" si="55"/>
        <v>0.06316287344291362</v>
      </c>
      <c r="M52" s="136">
        <f t="shared" si="56"/>
        <v>38.84139976963216</v>
      </c>
      <c r="N52" s="33">
        <f t="shared" si="57"/>
        <v>21.919683039644365</v>
      </c>
      <c r="O52" s="137">
        <f t="shared" si="58"/>
        <v>2.896566376596548</v>
      </c>
      <c r="P52" s="138">
        <f t="shared" si="59"/>
        <v>43.181874638630234</v>
      </c>
      <c r="Q52" s="14">
        <f t="shared" si="60"/>
        <v>4.191820222393088</v>
      </c>
      <c r="R52" s="139">
        <f t="shared" si="61"/>
        <v>12.896566376596548</v>
      </c>
      <c r="S52" s="140">
        <f t="shared" si="62"/>
        <v>0.5585653611797258</v>
      </c>
      <c r="T52" s="141">
        <f t="shared" si="63"/>
        <v>0.05966361008664086</v>
      </c>
      <c r="U52" s="142">
        <f t="shared" si="64"/>
        <v>0.07883298359912443</v>
      </c>
      <c r="V52" s="139">
        <f t="shared" si="65"/>
        <v>22.89656637659655</v>
      </c>
      <c r="W52" s="143">
        <f t="shared" si="66"/>
        <v>0.9916770475533614</v>
      </c>
      <c r="X52" s="141">
        <f t="shared" si="67"/>
        <v>0.10592678459711574</v>
      </c>
      <c r="Y52" s="142">
        <f t="shared" si="68"/>
        <v>0.13996009394547443</v>
      </c>
      <c r="Z52" s="139">
        <f t="shared" si="69"/>
        <v>32.896566376596546</v>
      </c>
      <c r="AA52" s="144">
        <f t="shared" si="70"/>
        <v>1.4247887339269971</v>
      </c>
      <c r="AB52" s="141">
        <f t="shared" si="71"/>
        <v>0.1521899591075906</v>
      </c>
      <c r="AC52" s="142">
        <f t="shared" si="72"/>
        <v>0.20108720429182442</v>
      </c>
      <c r="AD52" s="136">
        <f t="shared" si="73"/>
        <v>38.84139976963216</v>
      </c>
      <c r="AE52" s="33">
        <f t="shared" si="74"/>
        <v>22.434070241430884</v>
      </c>
      <c r="AF52" s="137">
        <f t="shared" si="75"/>
        <v>5.005553903921276</v>
      </c>
      <c r="AG52" s="138">
        <f t="shared" si="76"/>
        <v>41.961098099472366</v>
      </c>
      <c r="AH52" s="14">
        <f t="shared" si="77"/>
        <v>6.703170913476137</v>
      </c>
      <c r="AI52" s="139">
        <f t="shared" si="78"/>
        <v>15.005553903921276</v>
      </c>
      <c r="AJ52" s="140">
        <f t="shared" si="79"/>
        <v>0.6350064375033112</v>
      </c>
      <c r="AK52" s="141">
        <f t="shared" si="80"/>
        <v>0.11085657031712776</v>
      </c>
      <c r="AL52" s="142">
        <f t="shared" si="81"/>
        <v>0.08962147593131839</v>
      </c>
      <c r="AM52" s="139">
        <f t="shared" si="82"/>
        <v>25.005553903921275</v>
      </c>
      <c r="AN52" s="143">
        <f t="shared" si="83"/>
        <v>1.058187375420818</v>
      </c>
      <c r="AO52" s="141">
        <f t="shared" si="84"/>
        <v>0.18473359680140738</v>
      </c>
      <c r="AP52" s="142">
        <f t="shared" si="85"/>
        <v>0.14934701255939203</v>
      </c>
      <c r="AQ52" s="139">
        <f t="shared" si="86"/>
        <v>35.005553903921275</v>
      </c>
      <c r="AR52" s="144">
        <f t="shared" si="87"/>
        <v>1.4813683133383246</v>
      </c>
      <c r="AS52" s="141">
        <f t="shared" si="88"/>
        <v>0.258610623285687</v>
      </c>
      <c r="AT52" s="142">
        <f t="shared" si="89"/>
        <v>0.20907254918746565</v>
      </c>
      <c r="AU52" s="129" t="s">
        <v>150</v>
      </c>
      <c r="AV52" s="1" t="s">
        <v>151</v>
      </c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1:59" ht="15">
      <c r="A53" s="131">
        <v>95</v>
      </c>
      <c r="B53" s="132">
        <f t="shared" si="46"/>
        <v>20.690516686819965</v>
      </c>
      <c r="C53" s="133">
        <f t="shared" si="47"/>
        <v>0.21199200532978013</v>
      </c>
      <c r="D53" s="133">
        <f t="shared" si="48"/>
        <v>0.14132800355318673</v>
      </c>
      <c r="E53" s="133">
        <f t="shared" si="49"/>
        <v>0.07066400177659336</v>
      </c>
      <c r="F53" s="133"/>
      <c r="G53" s="134">
        <f t="shared" si="50"/>
        <v>1.3426078123795204</v>
      </c>
      <c r="H53" s="133">
        <f t="shared" si="51"/>
        <v>0.18974808167850912</v>
      </c>
      <c r="I53" s="135">
        <f t="shared" si="52"/>
        <v>0.8950718749196803</v>
      </c>
      <c r="J53" s="133">
        <f t="shared" si="53"/>
        <v>0.1264987211190061</v>
      </c>
      <c r="K53" s="135">
        <f t="shared" si="54"/>
        <v>0.44753593745984016</v>
      </c>
      <c r="L53" s="133">
        <f t="shared" si="55"/>
        <v>0.06324936055950305</v>
      </c>
      <c r="M53" s="136">
        <f t="shared" si="56"/>
        <v>38.58145196608975</v>
      </c>
      <c r="N53" s="33">
        <f t="shared" si="57"/>
        <v>21.91604881154104</v>
      </c>
      <c r="O53" s="137">
        <f t="shared" si="58"/>
        <v>2.88166604137291</v>
      </c>
      <c r="P53" s="138">
        <f t="shared" si="59"/>
        <v>43.190791734803526</v>
      </c>
      <c r="Q53" s="14">
        <f t="shared" si="60"/>
        <v>4.208432759184791</v>
      </c>
      <c r="R53" s="139">
        <f t="shared" si="61"/>
        <v>12.88166604137291</v>
      </c>
      <c r="S53" s="140">
        <f t="shared" si="62"/>
        <v>0.5580125273162139</v>
      </c>
      <c r="T53" s="141">
        <f t="shared" si="63"/>
        <v>0.05983043108630031</v>
      </c>
      <c r="U53" s="142">
        <f t="shared" si="64"/>
        <v>0.07886279644326859</v>
      </c>
      <c r="V53" s="139">
        <f t="shared" si="65"/>
        <v>22.88166604137291</v>
      </c>
      <c r="W53" s="143">
        <f t="shared" si="66"/>
        <v>0.9911960344215898</v>
      </c>
      <c r="X53" s="141">
        <f t="shared" si="67"/>
        <v>0.10627662127174596</v>
      </c>
      <c r="Y53" s="142">
        <f t="shared" si="68"/>
        <v>0.14008375667463904</v>
      </c>
      <c r="Z53" s="139">
        <f t="shared" si="69"/>
        <v>32.88166604137291</v>
      </c>
      <c r="AA53" s="144">
        <f t="shared" si="70"/>
        <v>1.4243795415269653</v>
      </c>
      <c r="AB53" s="141">
        <f t="shared" si="71"/>
        <v>0.15272281145719163</v>
      </c>
      <c r="AC53" s="142">
        <f t="shared" si="72"/>
        <v>0.20130471690600943</v>
      </c>
      <c r="AD53" s="136">
        <f t="shared" si="73"/>
        <v>38.58145196608975</v>
      </c>
      <c r="AE53" s="33">
        <f t="shared" si="74"/>
        <v>22.42815178556663</v>
      </c>
      <c r="AF53" s="137">
        <f t="shared" si="75"/>
        <v>4.981288234877835</v>
      </c>
      <c r="AG53" s="138">
        <f t="shared" si="76"/>
        <v>41.97469463630841</v>
      </c>
      <c r="AH53" s="14">
        <f t="shared" si="77"/>
        <v>6.730929106396231</v>
      </c>
      <c r="AI53" s="139">
        <f t="shared" si="78"/>
        <v>14.981288234877834</v>
      </c>
      <c r="AJ53" s="140">
        <f t="shared" si="79"/>
        <v>0.6341468584268303</v>
      </c>
      <c r="AK53" s="141">
        <f t="shared" si="80"/>
        <v>0.11113351749744782</v>
      </c>
      <c r="AL53" s="142">
        <f t="shared" si="81"/>
        <v>0.08962270946098928</v>
      </c>
      <c r="AM53" s="139">
        <f t="shared" si="82"/>
        <v>24.981288234877834</v>
      </c>
      <c r="AN53" s="143">
        <f t="shared" si="83"/>
        <v>1.0574394675033165</v>
      </c>
      <c r="AO53" s="141">
        <f t="shared" si="84"/>
        <v>0.18531506701113962</v>
      </c>
      <c r="AP53" s="142">
        <f t="shared" si="85"/>
        <v>0.1494458088205886</v>
      </c>
      <c r="AQ53" s="139">
        <f t="shared" si="86"/>
        <v>34.98128823487784</v>
      </c>
      <c r="AR53" s="144">
        <f t="shared" si="87"/>
        <v>1.4807320765798027</v>
      </c>
      <c r="AS53" s="141">
        <f t="shared" si="88"/>
        <v>0.25949661652483136</v>
      </c>
      <c r="AT53" s="142">
        <f t="shared" si="89"/>
        <v>0.20926890818018792</v>
      </c>
      <c r="AU53" s="24"/>
      <c r="AV53" s="16" t="s">
        <v>152</v>
      </c>
      <c r="AW53" s="169"/>
      <c r="AX53" s="169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1:59" ht="15">
      <c r="A54" s="131">
        <v>96</v>
      </c>
      <c r="B54" s="132">
        <f t="shared" si="46"/>
        <v>20.72218517788682</v>
      </c>
      <c r="C54" s="133">
        <f t="shared" si="47"/>
        <v>0.21230221518987347</v>
      </c>
      <c r="D54" s="133">
        <f t="shared" si="48"/>
        <v>0.14153481012658228</v>
      </c>
      <c r="E54" s="133">
        <f t="shared" si="49"/>
        <v>0.07076740506329114</v>
      </c>
      <c r="F54" s="133"/>
      <c r="G54" s="134">
        <f t="shared" si="50"/>
        <v>1.3426078123795204</v>
      </c>
      <c r="H54" s="133">
        <f t="shared" si="51"/>
        <v>0.19002574179960144</v>
      </c>
      <c r="I54" s="135">
        <f t="shared" si="52"/>
        <v>0.8950718749196803</v>
      </c>
      <c r="J54" s="133">
        <f t="shared" si="53"/>
        <v>0.12668382786640098</v>
      </c>
      <c r="K54" s="135">
        <f t="shared" si="54"/>
        <v>0.44753593745984016</v>
      </c>
      <c r="L54" s="133">
        <f t="shared" si="55"/>
        <v>0.06334191393320049</v>
      </c>
      <c r="M54" s="136">
        <f t="shared" si="56"/>
        <v>38.32157436254826</v>
      </c>
      <c r="N54" s="33">
        <f t="shared" si="57"/>
        <v>21.912401786860208</v>
      </c>
      <c r="O54" s="137">
        <f t="shared" si="58"/>
        <v>2.8667132401815043</v>
      </c>
      <c r="P54" s="138">
        <f t="shared" si="59"/>
        <v>43.19974451322763</v>
      </c>
      <c r="Q54" s="14">
        <f t="shared" si="60"/>
        <v>4.224969953201471</v>
      </c>
      <c r="R54" s="139">
        <f t="shared" si="61"/>
        <v>12.866713240181504</v>
      </c>
      <c r="S54" s="140">
        <f t="shared" si="62"/>
        <v>0.5574575625071272</v>
      </c>
      <c r="T54" s="141">
        <f t="shared" si="63"/>
        <v>0.059995389076374</v>
      </c>
      <c r="U54" s="142">
        <f t="shared" si="64"/>
        <v>0.07889965026307363</v>
      </c>
      <c r="V54" s="139">
        <f t="shared" si="65"/>
        <v>22.866713240181504</v>
      </c>
      <c r="W54" s="143">
        <f t="shared" si="66"/>
        <v>0.9907131671834177</v>
      </c>
      <c r="X54" s="141">
        <f t="shared" si="67"/>
        <v>0.10662376102843879</v>
      </c>
      <c r="Y54" s="142">
        <f t="shared" si="68"/>
        <v>0.14022040000721</v>
      </c>
      <c r="Z54" s="139">
        <f t="shared" si="69"/>
        <v>32.866713240181504</v>
      </c>
      <c r="AA54" s="144">
        <f t="shared" si="70"/>
        <v>1.4239687718597085</v>
      </c>
      <c r="AB54" s="141">
        <f t="shared" si="71"/>
        <v>0.15325213298050358</v>
      </c>
      <c r="AC54" s="142">
        <f t="shared" si="72"/>
        <v>0.20154114975134643</v>
      </c>
      <c r="AD54" s="136">
        <f t="shared" si="73"/>
        <v>38.32157436254826</v>
      </c>
      <c r="AE54" s="33">
        <f t="shared" si="74"/>
        <v>22.422211906529746</v>
      </c>
      <c r="AF54" s="137">
        <f t="shared" si="75"/>
        <v>4.95693473082661</v>
      </c>
      <c r="AG54" s="138">
        <f t="shared" si="76"/>
        <v>41.98835052692684</v>
      </c>
      <c r="AH54" s="14">
        <f t="shared" si="77"/>
        <v>6.758582001197851</v>
      </c>
      <c r="AI54" s="139">
        <f t="shared" si="78"/>
        <v>14.95693473082661</v>
      </c>
      <c r="AJ54" s="140">
        <f t="shared" si="79"/>
        <v>0.6332837116646597</v>
      </c>
      <c r="AK54" s="141">
        <f t="shared" si="80"/>
        <v>0.11140657884954064</v>
      </c>
      <c r="AL54" s="142">
        <f t="shared" si="81"/>
        <v>0.0896316898867149</v>
      </c>
      <c r="AM54" s="139">
        <f t="shared" si="82"/>
        <v>24.95693473082661</v>
      </c>
      <c r="AN54" s="143">
        <f t="shared" si="83"/>
        <v>1.0566884553916256</v>
      </c>
      <c r="AO54" s="141">
        <f t="shared" si="84"/>
        <v>0.18589147890057112</v>
      </c>
      <c r="AP54" s="142">
        <f t="shared" si="85"/>
        <v>0.14955819989680524</v>
      </c>
      <c r="AQ54" s="139">
        <f t="shared" si="86"/>
        <v>34.95693473082661</v>
      </c>
      <c r="AR54" s="144">
        <f t="shared" si="87"/>
        <v>1.480093199118591</v>
      </c>
      <c r="AS54" s="141">
        <f t="shared" si="88"/>
        <v>0.2603763789516016</v>
      </c>
      <c r="AT54" s="142">
        <f t="shared" si="89"/>
        <v>0.20948470990689555</v>
      </c>
      <c r="AU54" s="9"/>
      <c r="AV54" s="16" t="s">
        <v>153</v>
      </c>
      <c r="AW54" s="9"/>
      <c r="AX54" s="9"/>
      <c r="AY54" s="9"/>
      <c r="AZ54" s="12"/>
      <c r="BA54" s="12"/>
      <c r="BB54" s="12"/>
      <c r="BC54" s="12"/>
      <c r="BD54" s="12"/>
      <c r="BE54" s="12"/>
      <c r="BF54" s="12"/>
      <c r="BG54" s="12"/>
    </row>
    <row r="55" spans="1:59" ht="15">
      <c r="A55" s="131">
        <v>97</v>
      </c>
      <c r="B55" s="132">
        <f t="shared" si="46"/>
        <v>20.755872399930187</v>
      </c>
      <c r="C55" s="133">
        <f t="shared" si="47"/>
        <v>0.21263212840923926</v>
      </c>
      <c r="D55" s="133">
        <f t="shared" si="48"/>
        <v>0.14175475227282616</v>
      </c>
      <c r="E55" s="133">
        <f t="shared" si="49"/>
        <v>0.07087737613641308</v>
      </c>
      <c r="F55" s="133"/>
      <c r="G55" s="134">
        <f t="shared" si="50"/>
        <v>1.3426078123795204</v>
      </c>
      <c r="H55" s="133">
        <f t="shared" si="51"/>
        <v>0.19032103784341997</v>
      </c>
      <c r="I55" s="135">
        <f t="shared" si="52"/>
        <v>0.8950718749196803</v>
      </c>
      <c r="J55" s="133">
        <f t="shared" si="53"/>
        <v>0.12688069189561332</v>
      </c>
      <c r="K55" s="135">
        <f t="shared" si="54"/>
        <v>0.44753593745984016</v>
      </c>
      <c r="L55" s="133">
        <f t="shared" si="55"/>
        <v>0.06344034594780666</v>
      </c>
      <c r="M55" s="136">
        <f t="shared" si="56"/>
        <v>38.061765566635316</v>
      </c>
      <c r="N55" s="33">
        <f t="shared" si="57"/>
        <v>21.90874202525639</v>
      </c>
      <c r="O55" s="137">
        <f t="shared" si="58"/>
        <v>2.8517082176058537</v>
      </c>
      <c r="P55" s="138">
        <f t="shared" si="59"/>
        <v>43.20873287614517</v>
      </c>
      <c r="Q55" s="14">
        <f t="shared" si="60"/>
        <v>4.241431605288601</v>
      </c>
      <c r="R55" s="139">
        <f t="shared" si="61"/>
        <v>12.851708217605854</v>
      </c>
      <c r="S55" s="140">
        <f t="shared" si="62"/>
        <v>0.5569004737979695</v>
      </c>
      <c r="T55" s="141">
        <f t="shared" si="63"/>
        <v>0.06015848330406803</v>
      </c>
      <c r="U55" s="142">
        <f t="shared" si="64"/>
        <v>0.07894328870385067</v>
      </c>
      <c r="V55" s="139">
        <f t="shared" si="65"/>
        <v>22.851708217605854</v>
      </c>
      <c r="W55" s="143">
        <f t="shared" si="66"/>
        <v>0.9902284519690417</v>
      </c>
      <c r="X55" s="141">
        <f t="shared" si="67"/>
        <v>0.10696820095829826</v>
      </c>
      <c r="Y55" s="142">
        <f t="shared" si="68"/>
        <v>0.14036958890237566</v>
      </c>
      <c r="Z55" s="139">
        <f t="shared" si="69"/>
        <v>32.851708217605854</v>
      </c>
      <c r="AA55" s="144">
        <f t="shared" si="70"/>
        <v>1.4235564301401138</v>
      </c>
      <c r="AB55" s="141">
        <f t="shared" si="71"/>
        <v>0.15377791861252849</v>
      </c>
      <c r="AC55" s="142">
        <f t="shared" si="72"/>
        <v>0.20179588910090057</v>
      </c>
      <c r="AD55" s="136">
        <f t="shared" si="73"/>
        <v>38.061765566635316</v>
      </c>
      <c r="AE55" s="33">
        <f t="shared" si="74"/>
        <v>22.41625069487296</v>
      </c>
      <c r="AF55" s="137">
        <f t="shared" si="75"/>
        <v>4.93249376303379</v>
      </c>
      <c r="AG55" s="138">
        <f t="shared" si="76"/>
        <v>42.002065685938106</v>
      </c>
      <c r="AH55" s="14">
        <f t="shared" si="77"/>
        <v>6.786129283528673</v>
      </c>
      <c r="AI55" s="139">
        <f t="shared" si="78"/>
        <v>14.93249376303379</v>
      </c>
      <c r="AJ55" s="140">
        <f t="shared" si="79"/>
        <v>0.632417005075023</v>
      </c>
      <c r="AK55" s="141">
        <f t="shared" si="80"/>
        <v>0.11167575276377116</v>
      </c>
      <c r="AL55" s="142">
        <f t="shared" si="81"/>
        <v>0.08964811588753252</v>
      </c>
      <c r="AM55" s="139">
        <f t="shared" si="82"/>
        <v>24.93249376303379</v>
      </c>
      <c r="AN55" s="143">
        <f t="shared" si="83"/>
        <v>1.0559343459230774</v>
      </c>
      <c r="AO55" s="141">
        <f t="shared" si="84"/>
        <v>0.1864628275390713</v>
      </c>
      <c r="AP55" s="142">
        <f t="shared" si="85"/>
        <v>0.14968371162269456</v>
      </c>
      <c r="AQ55" s="139">
        <f t="shared" si="86"/>
        <v>34.93249376303379</v>
      </c>
      <c r="AR55" s="144">
        <f t="shared" si="87"/>
        <v>1.479451686771132</v>
      </c>
      <c r="AS55" s="141">
        <f t="shared" si="88"/>
        <v>0.2612499023143715</v>
      </c>
      <c r="AT55" s="142">
        <f t="shared" si="89"/>
        <v>0.20971930735785663</v>
      </c>
      <c r="AU55" s="58"/>
      <c r="AV55" s="170" t="s">
        <v>154</v>
      </c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1:59" ht="15">
      <c r="A56" s="131">
        <v>98</v>
      </c>
      <c r="B56" s="132">
        <f t="shared" si="46"/>
        <v>20.791518103306448</v>
      </c>
      <c r="C56" s="133">
        <f t="shared" si="47"/>
        <v>0.2129811418238182</v>
      </c>
      <c r="D56" s="133">
        <f t="shared" si="48"/>
        <v>0.14198742788254545</v>
      </c>
      <c r="E56" s="133">
        <f t="shared" si="49"/>
        <v>0.07099371394127273</v>
      </c>
      <c r="F56" s="133"/>
      <c r="G56" s="134">
        <f t="shared" si="50"/>
        <v>1.3426078123795204</v>
      </c>
      <c r="H56" s="133">
        <f t="shared" si="51"/>
        <v>0.19063342993477925</v>
      </c>
      <c r="I56" s="135">
        <f t="shared" si="52"/>
        <v>0.8950718749196803</v>
      </c>
      <c r="J56" s="133">
        <f t="shared" si="53"/>
        <v>0.12708895328985284</v>
      </c>
      <c r="K56" s="135">
        <f t="shared" si="54"/>
        <v>0.44753593745984016</v>
      </c>
      <c r="L56" s="133">
        <f t="shared" si="55"/>
        <v>0.06354447664492642</v>
      </c>
      <c r="M56" s="136">
        <f t="shared" si="56"/>
        <v>37.80202418923515</v>
      </c>
      <c r="N56" s="33">
        <f t="shared" si="57"/>
        <v>21.905069586314273</v>
      </c>
      <c r="O56" s="137">
        <f t="shared" si="58"/>
        <v>2.8366512179431695</v>
      </c>
      <c r="P56" s="138">
        <f t="shared" si="59"/>
        <v>43.217756725926336</v>
      </c>
      <c r="Q56" s="14">
        <f t="shared" si="60"/>
        <v>4.257817515428678</v>
      </c>
      <c r="R56" s="139">
        <f t="shared" si="61"/>
        <v>12.836651217943169</v>
      </c>
      <c r="S56" s="140">
        <f t="shared" si="62"/>
        <v>0.5563412682269576</v>
      </c>
      <c r="T56" s="141">
        <f t="shared" si="63"/>
        <v>0.060319713060396574</v>
      </c>
      <c r="U56" s="142">
        <f t="shared" si="64"/>
        <v>0.07899346570045901</v>
      </c>
      <c r="V56" s="139">
        <f t="shared" si="65"/>
        <v>22.83665121794317</v>
      </c>
      <c r="W56" s="143">
        <f t="shared" si="66"/>
        <v>0.9897418949023168</v>
      </c>
      <c r="X56" s="141">
        <f t="shared" si="67"/>
        <v>0.10730993818708788</v>
      </c>
      <c r="Y56" s="142">
        <f t="shared" si="68"/>
        <v>0.14053090592477657</v>
      </c>
      <c r="Z56" s="139">
        <f t="shared" si="69"/>
        <v>32.83665121794317</v>
      </c>
      <c r="AA56" s="144">
        <f t="shared" si="70"/>
        <v>1.4231425215776754</v>
      </c>
      <c r="AB56" s="141">
        <f t="shared" si="71"/>
        <v>0.1543001633137792</v>
      </c>
      <c r="AC56" s="142">
        <f t="shared" si="72"/>
        <v>0.20206834614909405</v>
      </c>
      <c r="AD56" s="136">
        <f t="shared" si="73"/>
        <v>37.80202418923515</v>
      </c>
      <c r="AE56" s="33">
        <f t="shared" si="74"/>
        <v>22.41026824104189</v>
      </c>
      <c r="AF56" s="137">
        <f t="shared" si="75"/>
        <v>4.907965702326403</v>
      </c>
      <c r="AG56" s="138">
        <f t="shared" si="76"/>
        <v>42.01584002828009</v>
      </c>
      <c r="AH56" s="14">
        <f t="shared" si="77"/>
        <v>6.813570636871423</v>
      </c>
      <c r="AI56" s="139">
        <f t="shared" si="78"/>
        <v>14.907965702326404</v>
      </c>
      <c r="AJ56" s="140">
        <f t="shared" si="79"/>
        <v>0.631546746502553</v>
      </c>
      <c r="AK56" s="141">
        <f t="shared" si="80"/>
        <v>0.11194103773333464</v>
      </c>
      <c r="AL56" s="142">
        <f t="shared" si="81"/>
        <v>0.08967169812348745</v>
      </c>
      <c r="AM56" s="139">
        <f t="shared" si="82"/>
        <v>24.907965702326404</v>
      </c>
      <c r="AN56" s="143">
        <f t="shared" si="83"/>
        <v>1.0551771459231791</v>
      </c>
      <c r="AO56" s="141">
        <f t="shared" si="84"/>
        <v>0.18702910807673911</v>
      </c>
      <c r="AP56" s="142">
        <f t="shared" si="85"/>
        <v>0.14982188891007753</v>
      </c>
      <c r="AQ56" s="139">
        <f t="shared" si="86"/>
        <v>34.9079657023264</v>
      </c>
      <c r="AR56" s="144">
        <f t="shared" si="87"/>
        <v>1.478807545343805</v>
      </c>
      <c r="AS56" s="141">
        <f t="shared" si="88"/>
        <v>0.2621171784201436</v>
      </c>
      <c r="AT56" s="142">
        <f t="shared" si="89"/>
        <v>0.20997207969666756</v>
      </c>
      <c r="AU56" s="58"/>
      <c r="AV56" s="40"/>
      <c r="AW56" s="1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1:59" ht="15">
      <c r="A57" s="131">
        <v>99</v>
      </c>
      <c r="B57" s="132">
        <f t="shared" si="46"/>
        <v>20.82906455347048</v>
      </c>
      <c r="C57" s="133">
        <f t="shared" si="47"/>
        <v>0.2133486766398159</v>
      </c>
      <c r="D57" s="133">
        <f t="shared" si="48"/>
        <v>0.1422324510932106</v>
      </c>
      <c r="E57" s="133">
        <f t="shared" si="49"/>
        <v>0.0711162255466053</v>
      </c>
      <c r="F57" s="133"/>
      <c r="G57" s="134">
        <f t="shared" si="50"/>
        <v>1.3426078123795204</v>
      </c>
      <c r="H57" s="133">
        <f t="shared" si="51"/>
        <v>0.1909624000116326</v>
      </c>
      <c r="I57" s="135">
        <f t="shared" si="52"/>
        <v>0.8950718749196803</v>
      </c>
      <c r="J57" s="133">
        <f t="shared" si="53"/>
        <v>0.12730826667442174</v>
      </c>
      <c r="K57" s="135">
        <f t="shared" si="54"/>
        <v>0.44753593745984016</v>
      </c>
      <c r="L57" s="133">
        <f t="shared" si="55"/>
        <v>0.06365413333721087</v>
      </c>
      <c r="M57" s="136">
        <f t="shared" si="56"/>
        <v>37.54234884441829</v>
      </c>
      <c r="N57" s="33">
        <f t="shared" si="57"/>
        <v>21.901384529550846</v>
      </c>
      <c r="O57" s="137">
        <f t="shared" si="58"/>
        <v>2.82154248521312</v>
      </c>
      <c r="P57" s="138">
        <f t="shared" si="59"/>
        <v>43.22681596506185</v>
      </c>
      <c r="Q57" s="14">
        <f t="shared" si="60"/>
        <v>4.27412748273647</v>
      </c>
      <c r="R57" s="139">
        <f t="shared" si="61"/>
        <v>12.82154248521312</v>
      </c>
      <c r="S57" s="140">
        <f t="shared" si="62"/>
        <v>0.5557799528254297</v>
      </c>
      <c r="T57" s="141">
        <f t="shared" si="63"/>
        <v>0.06047907768010186</v>
      </c>
      <c r="U57" s="142">
        <f t="shared" si="64"/>
        <v>0.07904994495882982</v>
      </c>
      <c r="V57" s="139">
        <f t="shared" si="65"/>
        <v>22.82154248521312</v>
      </c>
      <c r="W57" s="143">
        <f t="shared" si="66"/>
        <v>0.989253502101113</v>
      </c>
      <c r="X57" s="141">
        <f t="shared" si="67"/>
        <v>0.10764896987509431</v>
      </c>
      <c r="Y57" s="142">
        <f t="shared" si="68"/>
        <v>0.14070395035638386</v>
      </c>
      <c r="Z57" s="139">
        <f t="shared" si="69"/>
        <v>32.82154248521312</v>
      </c>
      <c r="AA57" s="144">
        <f t="shared" si="70"/>
        <v>1.4227270513767964</v>
      </c>
      <c r="AB57" s="141">
        <f t="shared" si="71"/>
        <v>0.15481886207008683</v>
      </c>
      <c r="AC57" s="142">
        <f t="shared" si="72"/>
        <v>0.20235795575393792</v>
      </c>
      <c r="AD57" s="136">
        <f t="shared" si="73"/>
        <v>37.54234884441829</v>
      </c>
      <c r="AE57" s="33">
        <f t="shared" si="74"/>
        <v>22.40426463537873</v>
      </c>
      <c r="AF57" s="137">
        <f t="shared" si="75"/>
        <v>4.883350919107446</v>
      </c>
      <c r="AG57" s="138">
        <f t="shared" si="76"/>
        <v>42.02967346920652</v>
      </c>
      <c r="AH57" s="14">
        <f t="shared" si="77"/>
        <v>6.840905742532549</v>
      </c>
      <c r="AI57" s="139">
        <f t="shared" si="78"/>
        <v>14.883350919107446</v>
      </c>
      <c r="AJ57" s="140">
        <f t="shared" si="79"/>
        <v>0.6306729437790073</v>
      </c>
      <c r="AK57" s="141">
        <f t="shared" si="80"/>
        <v>0.11220243235423243</v>
      </c>
      <c r="AL57" s="142">
        <f t="shared" si="81"/>
        <v>0.08970215863185882</v>
      </c>
      <c r="AM57" s="139">
        <f t="shared" si="82"/>
        <v>24.883350919107446</v>
      </c>
      <c r="AN57" s="143">
        <f t="shared" si="83"/>
        <v>1.054416862206235</v>
      </c>
      <c r="AO57" s="141">
        <f t="shared" si="84"/>
        <v>0.18759031574424603</v>
      </c>
      <c r="AP57" s="142">
        <f t="shared" si="85"/>
        <v>0.1499722947856049</v>
      </c>
      <c r="AQ57" s="139">
        <f t="shared" si="86"/>
        <v>34.88335091910744</v>
      </c>
      <c r="AR57" s="144">
        <f t="shared" si="87"/>
        <v>1.478160780633463</v>
      </c>
      <c r="AS57" s="141">
        <f t="shared" si="88"/>
        <v>0.2629781991342596</v>
      </c>
      <c r="AT57" s="142">
        <f t="shared" si="89"/>
        <v>0.210242430939351</v>
      </c>
      <c r="AU57" s="170" t="s">
        <v>155</v>
      </c>
      <c r="AV57" s="160"/>
      <c r="AW57" s="1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1:59" ht="15">
      <c r="A58" s="131">
        <v>100</v>
      </c>
      <c r="B58" s="132">
        <f t="shared" si="46"/>
        <v>20.86845640241307</v>
      </c>
      <c r="C58" s="133">
        <f t="shared" si="47"/>
        <v>0.2137341772151899</v>
      </c>
      <c r="D58" s="133">
        <f t="shared" si="48"/>
        <v>0.14248945147679323</v>
      </c>
      <c r="E58" s="133">
        <f t="shared" si="49"/>
        <v>0.07124472573839662</v>
      </c>
      <c r="F58" s="133"/>
      <c r="G58" s="134">
        <f t="shared" si="50"/>
        <v>1.3426078123795204</v>
      </c>
      <c r="H58" s="133">
        <f t="shared" si="51"/>
        <v>0.19130745073441519</v>
      </c>
      <c r="I58" s="135">
        <f t="shared" si="52"/>
        <v>0.8950718749196803</v>
      </c>
      <c r="J58" s="133">
        <f t="shared" si="53"/>
        <v>0.12753830048961015</v>
      </c>
      <c r="K58" s="135">
        <f t="shared" si="54"/>
        <v>0.44753593745984016</v>
      </c>
      <c r="L58" s="133">
        <f t="shared" si="55"/>
        <v>0.06376915024480508</v>
      </c>
      <c r="M58" s="136">
        <f t="shared" si="56"/>
        <v>37.28273814937213</v>
      </c>
      <c r="N58" s="33">
        <f t="shared" si="57"/>
        <v>21.897686914417584</v>
      </c>
      <c r="O58" s="137">
        <f t="shared" si="58"/>
        <v>2.806382263166744</v>
      </c>
      <c r="P58" s="138">
        <f t="shared" si="59"/>
        <v>43.23591049615585</v>
      </c>
      <c r="Q58" s="14">
        <f t="shared" si="60"/>
        <v>4.290361305454584</v>
      </c>
      <c r="R58" s="139">
        <f t="shared" si="61"/>
        <v>12.806382263166745</v>
      </c>
      <c r="S58" s="140">
        <f t="shared" si="62"/>
        <v>0.5552165346182603</v>
      </c>
      <c r="T58" s="141">
        <f t="shared" si="63"/>
        <v>0.060636576541580806</v>
      </c>
      <c r="U58" s="142">
        <f t="shared" si="64"/>
        <v>0.07911249946860188</v>
      </c>
      <c r="V58" s="139">
        <f t="shared" si="65"/>
        <v>22.806382263166743</v>
      </c>
      <c r="W58" s="143">
        <f t="shared" si="66"/>
        <v>0.9887632796776781</v>
      </c>
      <c r="X58" s="141">
        <f t="shared" si="67"/>
        <v>0.10798529321700093</v>
      </c>
      <c r="Y58" s="142">
        <f t="shared" si="68"/>
        <v>0.14088833736166745</v>
      </c>
      <c r="Z58" s="139">
        <f t="shared" si="69"/>
        <v>32.806382263166746</v>
      </c>
      <c r="AA58" s="144">
        <f t="shared" si="70"/>
        <v>1.4223100247370961</v>
      </c>
      <c r="AB58" s="141">
        <f t="shared" si="71"/>
        <v>0.15533400989242108</v>
      </c>
      <c r="AC58" s="142">
        <f t="shared" si="72"/>
        <v>0.20266417525473307</v>
      </c>
      <c r="AD58" s="136">
        <f t="shared" si="73"/>
        <v>37.28273814937213</v>
      </c>
      <c r="AE58" s="33">
        <f t="shared" si="74"/>
        <v>22.39823996812603</v>
      </c>
      <c r="AF58" s="137">
        <f t="shared" si="75"/>
        <v>4.858649783371378</v>
      </c>
      <c r="AG58" s="138">
        <f t="shared" si="76"/>
        <v>42.04356592427504</v>
      </c>
      <c r="AH58" s="14">
        <f t="shared" si="77"/>
        <v>6.868134279630786</v>
      </c>
      <c r="AI58" s="139">
        <f t="shared" si="78"/>
        <v>14.858649783371378</v>
      </c>
      <c r="AJ58" s="140">
        <f t="shared" si="79"/>
        <v>0.6297956047239979</v>
      </c>
      <c r="AK58" s="141">
        <f t="shared" si="80"/>
        <v>0.11245993532525402</v>
      </c>
      <c r="AL58" s="142">
        <f t="shared" si="81"/>
        <v>0.08973923025961775</v>
      </c>
      <c r="AM58" s="139">
        <f t="shared" si="82"/>
        <v>24.858649783371376</v>
      </c>
      <c r="AN58" s="143">
        <f t="shared" si="83"/>
        <v>1.0536535015759818</v>
      </c>
      <c r="AO58" s="141">
        <f t="shared" si="84"/>
        <v>0.18814644585268447</v>
      </c>
      <c r="AP58" s="142">
        <f t="shared" si="85"/>
        <v>0.15013450948616414</v>
      </c>
      <c r="AQ58" s="139">
        <f t="shared" si="86"/>
        <v>34.858649783371376</v>
      </c>
      <c r="AR58" s="144">
        <f t="shared" si="87"/>
        <v>1.477511398427966</v>
      </c>
      <c r="AS58" s="141">
        <f t="shared" si="88"/>
        <v>0.26383295638011495</v>
      </c>
      <c r="AT58" s="142">
        <f t="shared" si="89"/>
        <v>0.2105297887127106</v>
      </c>
      <c r="AU58" s="12" t="s">
        <v>156</v>
      </c>
      <c r="AV58" s="160"/>
      <c r="AW58" s="171"/>
      <c r="AX58" s="160"/>
      <c r="AY58" s="172">
        <v>2</v>
      </c>
      <c r="AZ58" s="172">
        <v>-2</v>
      </c>
      <c r="BA58" s="12" t="s">
        <v>157</v>
      </c>
      <c r="BB58" s="12"/>
      <c r="BC58" s="12"/>
      <c r="BD58" s="12"/>
      <c r="BE58" s="12"/>
      <c r="BF58" s="12"/>
      <c r="BG58" s="173"/>
    </row>
    <row r="59" spans="1:59" ht="15">
      <c r="A59" s="131">
        <v>101</v>
      </c>
      <c r="B59" s="132">
        <f t="shared" si="46"/>
        <v>20.909640567948657</v>
      </c>
      <c r="C59" s="133">
        <f t="shared" si="47"/>
        <v>0.21413710991352305</v>
      </c>
      <c r="D59" s="133">
        <f t="shared" si="48"/>
        <v>0.14275807327568202</v>
      </c>
      <c r="E59" s="133">
        <f t="shared" si="49"/>
        <v>0.07137903663784101</v>
      </c>
      <c r="F59" s="133"/>
      <c r="G59" s="134">
        <f t="shared" si="50"/>
        <v>1.3426078123795204</v>
      </c>
      <c r="H59" s="133">
        <f t="shared" si="51"/>
        <v>0.1916681044601787</v>
      </c>
      <c r="I59" s="135">
        <f t="shared" si="52"/>
        <v>0.8950718749196803</v>
      </c>
      <c r="J59" s="133">
        <f t="shared" si="53"/>
        <v>0.12777873630678582</v>
      </c>
      <c r="K59" s="135">
        <f t="shared" si="54"/>
        <v>0.44753593745984016</v>
      </c>
      <c r="L59" s="133">
        <f t="shared" si="55"/>
        <v>0.06388936815339291</v>
      </c>
      <c r="M59" s="136">
        <f t="shared" si="56"/>
        <v>37.02319072433122</v>
      </c>
      <c r="N59" s="33">
        <f t="shared" si="57"/>
        <v>21.8939768003025</v>
      </c>
      <c r="O59" s="137">
        <f t="shared" si="58"/>
        <v>2.7911707952949016</v>
      </c>
      <c r="P59" s="138">
        <f t="shared" si="59"/>
        <v>43.24504022191891</v>
      </c>
      <c r="Q59" s="14">
        <f t="shared" si="60"/>
        <v>4.306518780948305</v>
      </c>
      <c r="R59" s="139">
        <f t="shared" si="61"/>
        <v>12.791170795294901</v>
      </c>
      <c r="S59" s="140">
        <f t="shared" si="62"/>
        <v>0.5546510206242583</v>
      </c>
      <c r="T59" s="141">
        <f t="shared" si="63"/>
        <v>0.06079220906680054</v>
      </c>
      <c r="U59" s="142">
        <f t="shared" si="64"/>
        <v>0.07918091104470969</v>
      </c>
      <c r="V59" s="139">
        <f t="shared" si="65"/>
        <v>22.791170795294903</v>
      </c>
      <c r="W59" s="143">
        <f t="shared" si="66"/>
        <v>0.9882712337389805</v>
      </c>
      <c r="X59" s="141">
        <f t="shared" si="67"/>
        <v>0.1083189054417425</v>
      </c>
      <c r="Y59" s="142">
        <f t="shared" si="68"/>
        <v>0.14108369720235805</v>
      </c>
      <c r="Z59" s="139">
        <f t="shared" si="69"/>
        <v>32.7911707952949</v>
      </c>
      <c r="AA59" s="144">
        <f t="shared" si="70"/>
        <v>1.4218914468537025</v>
      </c>
      <c r="AB59" s="141">
        <f t="shared" si="71"/>
        <v>0.15584560181668447</v>
      </c>
      <c r="AC59" s="142">
        <f t="shared" si="72"/>
        <v>0.20298648336000638</v>
      </c>
      <c r="AD59" s="136">
        <f t="shared" si="73"/>
        <v>37.02319072433122</v>
      </c>
      <c r="AE59" s="33">
        <f t="shared" si="74"/>
        <v>22.392194329430367</v>
      </c>
      <c r="AF59" s="137">
        <f t="shared" si="75"/>
        <v>4.833862664719157</v>
      </c>
      <c r="AG59" s="138">
        <f t="shared" si="76"/>
        <v>42.05751730933572</v>
      </c>
      <c r="AH59" s="14">
        <f t="shared" si="77"/>
        <v>6.895255925085608</v>
      </c>
      <c r="AI59" s="139">
        <f t="shared" si="78"/>
        <v>14.833862664719156</v>
      </c>
      <c r="AJ59" s="140">
        <f t="shared" si="79"/>
        <v>0.6289147371457087</v>
      </c>
      <c r="AK59" s="141">
        <f t="shared" si="80"/>
        <v>0.11271354544795985</v>
      </c>
      <c r="AL59" s="142">
        <f t="shared" si="81"/>
        <v>0.08978265612960337</v>
      </c>
      <c r="AM59" s="139">
        <f t="shared" si="82"/>
        <v>24.833862664719156</v>
      </c>
      <c r="AN59" s="143">
        <f t="shared" si="83"/>
        <v>1.052887070826213</v>
      </c>
      <c r="AO59" s="141">
        <f t="shared" si="84"/>
        <v>0.1886974937934152</v>
      </c>
      <c r="AP59" s="142">
        <f t="shared" si="85"/>
        <v>0.15030812960802672</v>
      </c>
      <c r="AQ59" s="139">
        <f t="shared" si="86"/>
        <v>34.833862664719156</v>
      </c>
      <c r="AR59" s="144">
        <f t="shared" si="87"/>
        <v>1.4768594045067174</v>
      </c>
      <c r="AS59" s="141">
        <f t="shared" si="88"/>
        <v>0.2646814421388705</v>
      </c>
      <c r="AT59" s="142">
        <f t="shared" si="89"/>
        <v>0.21083360308645008</v>
      </c>
      <c r="AU59" s="9" t="s">
        <v>158</v>
      </c>
      <c r="AV59" s="160"/>
      <c r="AW59" s="9"/>
      <c r="AX59" s="160"/>
      <c r="AY59" s="174">
        <f>ASIN(AY58/237)*180/PI()</f>
        <v>0.48351442679514384</v>
      </c>
      <c r="AZ59" s="174">
        <f>ASIN(AZ58/237)*180/PI()</f>
        <v>-0.48351442679514384</v>
      </c>
      <c r="BA59" s="12" t="s">
        <v>159</v>
      </c>
      <c r="BB59" s="12"/>
      <c r="BC59" s="12"/>
      <c r="BD59" s="12"/>
      <c r="BE59" s="12"/>
      <c r="BF59" s="12"/>
      <c r="BG59" s="173"/>
    </row>
    <row r="60" spans="1:59" ht="15">
      <c r="A60" s="131">
        <v>102</v>
      </c>
      <c r="B60" s="132">
        <f t="shared" si="46"/>
        <v>20.952566120297906</v>
      </c>
      <c r="C60" s="133">
        <f t="shared" si="47"/>
        <v>0.21455696202531646</v>
      </c>
      <c r="D60" s="133">
        <f t="shared" si="48"/>
        <v>0.1430379746835443</v>
      </c>
      <c r="E60" s="133">
        <f t="shared" si="49"/>
        <v>0.07151898734177214</v>
      </c>
      <c r="F60" s="133"/>
      <c r="G60" s="134">
        <f t="shared" si="50"/>
        <v>1.3426078123795204</v>
      </c>
      <c r="H60" s="133">
        <f t="shared" si="51"/>
        <v>0.19204390227707063</v>
      </c>
      <c r="I60" s="135">
        <f t="shared" si="52"/>
        <v>0.8950718749196803</v>
      </c>
      <c r="J60" s="133">
        <f t="shared" si="53"/>
        <v>0.12802926818471377</v>
      </c>
      <c r="K60" s="135">
        <f t="shared" si="54"/>
        <v>0.44753593745984016</v>
      </c>
      <c r="L60" s="133">
        <f t="shared" si="55"/>
        <v>0.06401463409235689</v>
      </c>
      <c r="M60" s="136">
        <f t="shared" si="56"/>
        <v>36.763705192508596</v>
      </c>
      <c r="N60" s="33">
        <f t="shared" si="57"/>
        <v>21.890254246532322</v>
      </c>
      <c r="O60" s="137">
        <f t="shared" si="58"/>
        <v>2.775908324837172</v>
      </c>
      <c r="P60" s="138">
        <f t="shared" si="59"/>
        <v>43.254205045160994</v>
      </c>
      <c r="Q60" s="14">
        <f t="shared" si="60"/>
        <v>4.322599705701736</v>
      </c>
      <c r="R60" s="139">
        <f t="shared" si="61"/>
        <v>12.775908324837172</v>
      </c>
      <c r="S60" s="140">
        <f t="shared" si="62"/>
        <v>0.5540834178565827</v>
      </c>
      <c r="T60" s="141">
        <f t="shared" si="63"/>
        <v>0.06094597472123591</v>
      </c>
      <c r="U60" s="142">
        <f t="shared" si="64"/>
        <v>0.07925496989594157</v>
      </c>
      <c r="V60" s="139">
        <f t="shared" si="65"/>
        <v>22.77590832483717</v>
      </c>
      <c r="W60" s="143">
        <f t="shared" si="66"/>
        <v>0.9877773703870729</v>
      </c>
      <c r="X60" s="141">
        <f t="shared" si="67"/>
        <v>0.10864980381239576</v>
      </c>
      <c r="Y60" s="142">
        <f t="shared" si="68"/>
        <v>0.1412896744984041</v>
      </c>
      <c r="Z60" s="139">
        <f t="shared" si="69"/>
        <v>32.775908324837175</v>
      </c>
      <c r="AA60" s="144">
        <f t="shared" si="70"/>
        <v>1.421471322917563</v>
      </c>
      <c r="AB60" s="141">
        <f t="shared" si="71"/>
        <v>0.1563536329035557</v>
      </c>
      <c r="AC60" s="142">
        <f t="shared" si="72"/>
        <v>0.20332437910086662</v>
      </c>
      <c r="AD60" s="136">
        <f t="shared" si="73"/>
        <v>36.763705192508596</v>
      </c>
      <c r="AE60" s="33">
        <f t="shared" si="74"/>
        <v>22.386127809346064</v>
      </c>
      <c r="AF60" s="137">
        <f t="shared" si="75"/>
        <v>4.808989932373514</v>
      </c>
      <c r="AG60" s="138">
        <f t="shared" si="76"/>
        <v>42.07152754051911</v>
      </c>
      <c r="AH60" s="14">
        <f t="shared" si="77"/>
        <v>6.9222703536057075</v>
      </c>
      <c r="AI60" s="139">
        <f t="shared" si="78"/>
        <v>14.808989932373514</v>
      </c>
      <c r="AJ60" s="140">
        <f t="shared" si="79"/>
        <v>0.6280303488416168</v>
      </c>
      <c r="AK60" s="141">
        <f t="shared" si="80"/>
        <v>0.11296326162667185</v>
      </c>
      <c r="AL60" s="142">
        <f t="shared" si="81"/>
        <v>0.08983218913810467</v>
      </c>
      <c r="AM60" s="139">
        <f t="shared" si="82"/>
        <v>24.808989932373514</v>
      </c>
      <c r="AN60" s="143">
        <f t="shared" si="83"/>
        <v>1.052117576741406</v>
      </c>
      <c r="AO60" s="141">
        <f t="shared" si="84"/>
        <v>0.18924345503792273</v>
      </c>
      <c r="AP60" s="142">
        <f t="shared" si="85"/>
        <v>0.15049276730604919</v>
      </c>
      <c r="AQ60" s="139">
        <f t="shared" si="86"/>
        <v>34.808989932373514</v>
      </c>
      <c r="AR60" s="144">
        <f t="shared" si="87"/>
        <v>1.4762048046411949</v>
      </c>
      <c r="AS60" s="141">
        <f t="shared" si="88"/>
        <v>0.2655236484491736</v>
      </c>
      <c r="AT60" s="142">
        <f t="shared" si="89"/>
        <v>0.21115334547399367</v>
      </c>
      <c r="AU60" s="9" t="s">
        <v>160</v>
      </c>
      <c r="AV60" s="160"/>
      <c r="AW60" s="9"/>
      <c r="AX60" s="9">
        <f>SQRT(15^2+15^2)</f>
        <v>21.213203435596427</v>
      </c>
      <c r="AY60" s="9" t="s">
        <v>157</v>
      </c>
      <c r="AZ60" s="12"/>
      <c r="BA60" s="12"/>
      <c r="BB60" s="12"/>
      <c r="BC60" s="12"/>
      <c r="BD60" s="12"/>
      <c r="BE60" s="12"/>
      <c r="BF60" s="12"/>
      <c r="BG60" s="173"/>
    </row>
    <row r="61" spans="1:59" ht="15">
      <c r="A61" s="131">
        <v>103</v>
      </c>
      <c r="B61" s="132">
        <f t="shared" si="46"/>
        <v>20.997184175454468</v>
      </c>
      <c r="C61" s="133">
        <f t="shared" si="47"/>
        <v>0.21499324075212</v>
      </c>
      <c r="D61" s="133">
        <f t="shared" si="48"/>
        <v>0.14332882716808</v>
      </c>
      <c r="E61" s="133">
        <f t="shared" si="49"/>
        <v>0.07166441358404</v>
      </c>
      <c r="F61" s="133"/>
      <c r="G61" s="134">
        <f t="shared" si="50"/>
        <v>1.3426078123795204</v>
      </c>
      <c r="H61" s="133">
        <f t="shared" si="51"/>
        <v>0.19243440309505824</v>
      </c>
      <c r="I61" s="135">
        <f t="shared" si="52"/>
        <v>0.8950718749196803</v>
      </c>
      <c r="J61" s="133">
        <f t="shared" si="53"/>
        <v>0.12828960206337217</v>
      </c>
      <c r="K61" s="135">
        <f t="shared" si="54"/>
        <v>0.44753593745984016</v>
      </c>
      <c r="L61" s="133">
        <f t="shared" si="55"/>
        <v>0.06414480103168609</v>
      </c>
      <c r="M61" s="136">
        <f t="shared" si="56"/>
        <v>36.50428018002708</v>
      </c>
      <c r="N61" s="33">
        <f t="shared" si="57"/>
        <v>21.886519312374553</v>
      </c>
      <c r="O61" s="137">
        <f t="shared" si="58"/>
        <v>2.7605950947903173</v>
      </c>
      <c r="P61" s="138">
        <f t="shared" si="59"/>
        <v>43.26340486878448</v>
      </c>
      <c r="Q61" s="14">
        <f t="shared" si="60"/>
        <v>4.338603875312536</v>
      </c>
      <c r="R61" s="139">
        <f t="shared" si="61"/>
        <v>12.760595094790318</v>
      </c>
      <c r="S61" s="140">
        <f t="shared" si="62"/>
        <v>0.5535137333231401</v>
      </c>
      <c r="T61" s="141">
        <f t="shared" si="63"/>
        <v>0.06109787301378616</v>
      </c>
      <c r="U61" s="142">
        <f t="shared" si="64"/>
        <v>0.07933447421863107</v>
      </c>
      <c r="V61" s="139">
        <f t="shared" si="65"/>
        <v>22.760595094790318</v>
      </c>
      <c r="W61" s="143">
        <f t="shared" si="66"/>
        <v>0.9872816957194388</v>
      </c>
      <c r="X61" s="141">
        <f t="shared" si="67"/>
        <v>0.1089779856260343</v>
      </c>
      <c r="Y61" s="142">
        <f t="shared" si="68"/>
        <v>0.14150592753198038</v>
      </c>
      <c r="Z61" s="139">
        <f t="shared" si="69"/>
        <v>32.76059509479032</v>
      </c>
      <c r="AA61" s="144">
        <f t="shared" si="70"/>
        <v>1.4210496581157375</v>
      </c>
      <c r="AB61" s="141">
        <f t="shared" si="71"/>
        <v>0.15685809823828242</v>
      </c>
      <c r="AC61" s="142">
        <f t="shared" si="72"/>
        <v>0.2036773808453297</v>
      </c>
      <c r="AD61" s="136">
        <f t="shared" si="73"/>
        <v>36.50428018002708</v>
      </c>
      <c r="AE61" s="33">
        <f t="shared" si="74"/>
        <v>22.380040497838852</v>
      </c>
      <c r="AF61" s="137">
        <f t="shared" si="75"/>
        <v>4.784031955193944</v>
      </c>
      <c r="AG61" s="138">
        <f t="shared" si="76"/>
        <v>42.08559653422469</v>
      </c>
      <c r="AH61" s="14">
        <f t="shared" si="77"/>
        <v>6.949177237677218</v>
      </c>
      <c r="AI61" s="139">
        <f t="shared" si="78"/>
        <v>14.784031955193944</v>
      </c>
      <c r="AJ61" s="140">
        <f t="shared" si="79"/>
        <v>0.627142447599211</v>
      </c>
      <c r="AK61" s="141">
        <f t="shared" si="80"/>
        <v>0.1132090828684632</v>
      </c>
      <c r="AL61" s="142">
        <f t="shared" si="81"/>
        <v>0.08988759148171396</v>
      </c>
      <c r="AM61" s="139">
        <f t="shared" si="82"/>
        <v>24.784031955193946</v>
      </c>
      <c r="AN61" s="143">
        <f t="shared" si="83"/>
        <v>1.0513450260973471</v>
      </c>
      <c r="AO61" s="141">
        <f t="shared" si="84"/>
        <v>0.18978432513766735</v>
      </c>
      <c r="AP61" s="142">
        <f t="shared" si="85"/>
        <v>0.15068804953952722</v>
      </c>
      <c r="AQ61" s="139">
        <f t="shared" si="86"/>
        <v>34.784031955193946</v>
      </c>
      <c r="AR61" s="144">
        <f t="shared" si="87"/>
        <v>1.475547604595483</v>
      </c>
      <c r="AS61" s="141">
        <f t="shared" si="88"/>
        <v>0.26635956740687144</v>
      </c>
      <c r="AT61" s="142">
        <f t="shared" si="89"/>
        <v>0.2114885075973404</v>
      </c>
      <c r="AU61" s="12" t="s">
        <v>161</v>
      </c>
      <c r="AV61" s="160"/>
      <c r="AW61" s="160"/>
      <c r="AX61" s="9"/>
      <c r="AY61" s="174">
        <f>SQRT(15^2+15^2-2*15*15*COS((90+AY59)*PI()/180))</f>
        <v>21.302522581948608</v>
      </c>
      <c r="AZ61" s="174">
        <f>SQRT(15^2+15^2-2*15*15*COS((90+AZ59)*PI()/180))</f>
        <v>21.123506613381444</v>
      </c>
      <c r="BA61" s="9" t="s">
        <v>157</v>
      </c>
      <c r="BB61" s="12"/>
      <c r="BC61" s="12"/>
      <c r="BD61" s="12"/>
      <c r="BE61" s="12"/>
      <c r="BF61" s="12"/>
      <c r="BG61" s="173"/>
    </row>
    <row r="62" spans="1:59" ht="15">
      <c r="A62" s="131">
        <v>104</v>
      </c>
      <c r="B62" s="132">
        <f t="shared" si="46"/>
        <v>21.04344779486543</v>
      </c>
      <c r="C62" s="133">
        <f t="shared" si="47"/>
        <v>0.21544547224926971</v>
      </c>
      <c r="D62" s="133">
        <f t="shared" si="48"/>
        <v>0.14363031483284647</v>
      </c>
      <c r="E62" s="133">
        <f t="shared" si="49"/>
        <v>0.07181515741642323</v>
      </c>
      <c r="F62" s="133"/>
      <c r="G62" s="134">
        <f t="shared" si="50"/>
        <v>1.3426078123795204</v>
      </c>
      <c r="H62" s="133">
        <f t="shared" si="51"/>
        <v>0.19283918278910975</v>
      </c>
      <c r="I62" s="135">
        <f t="shared" si="52"/>
        <v>0.8950718749196803</v>
      </c>
      <c r="J62" s="133">
        <f t="shared" si="53"/>
        <v>0.12855945519273984</v>
      </c>
      <c r="K62" s="135">
        <f t="shared" si="54"/>
        <v>0.44753593745984016</v>
      </c>
      <c r="L62" s="133">
        <f t="shared" si="55"/>
        <v>0.06427972759636992</v>
      </c>
      <c r="M62" s="136">
        <f t="shared" si="56"/>
        <v>36.24491431585126</v>
      </c>
      <c r="N62" s="33">
        <f t="shared" si="57"/>
        <v>21.882772057039592</v>
      </c>
      <c r="O62" s="137">
        <f t="shared" si="58"/>
        <v>2.7452313479169774</v>
      </c>
      <c r="P62" s="138">
        <f t="shared" si="59"/>
        <v>43.272639595777136</v>
      </c>
      <c r="Q62" s="14">
        <f t="shared" si="60"/>
        <v>4.3545310844872995</v>
      </c>
      <c r="R62" s="139">
        <f t="shared" si="61"/>
        <v>12.745231347916977</v>
      </c>
      <c r="S62" s="140">
        <f t="shared" si="62"/>
        <v>0.552941974026993</v>
      </c>
      <c r="T62" s="141">
        <f t="shared" si="63"/>
        <v>0.06124790349670358</v>
      </c>
      <c r="U62" s="142">
        <f t="shared" si="64"/>
        <v>0.07941922981379261</v>
      </c>
      <c r="V62" s="139">
        <f t="shared" si="65"/>
        <v>22.745231347916977</v>
      </c>
      <c r="W62" s="143">
        <f t="shared" si="66"/>
        <v>0.9867842158293462</v>
      </c>
      <c r="X62" s="141">
        <f t="shared" si="67"/>
        <v>0.10930344821360169</v>
      </c>
      <c r="Y62" s="142">
        <f t="shared" si="68"/>
        <v>0.1417321275916525</v>
      </c>
      <c r="Z62" s="139">
        <f t="shared" si="69"/>
        <v>32.74523134791698</v>
      </c>
      <c r="AA62" s="144">
        <f t="shared" si="70"/>
        <v>1.4206264576316994</v>
      </c>
      <c r="AB62" s="141">
        <f t="shared" si="71"/>
        <v>0.1573589929304998</v>
      </c>
      <c r="AC62" s="142">
        <f t="shared" si="72"/>
        <v>0.20404502536951238</v>
      </c>
      <c r="AD62" s="136">
        <f t="shared" si="73"/>
        <v>36.24491431585126</v>
      </c>
      <c r="AE62" s="33">
        <f t="shared" si="74"/>
        <v>22.373932484789552</v>
      </c>
      <c r="AF62" s="137">
        <f t="shared" si="75"/>
        <v>4.7589891016918155</v>
      </c>
      <c r="AG62" s="138">
        <f t="shared" si="76"/>
        <v>42.099724207109205</v>
      </c>
      <c r="AH62" s="14">
        <f t="shared" si="77"/>
        <v>6.975976247552103</v>
      </c>
      <c r="AI62" s="139">
        <f t="shared" si="78"/>
        <v>14.758989101691816</v>
      </c>
      <c r="AJ62" s="140">
        <f t="shared" si="79"/>
        <v>0.6262510411967115</v>
      </c>
      <c r="AK62" s="141">
        <f t="shared" si="80"/>
        <v>0.11345100828315756</v>
      </c>
      <c r="AL62" s="142">
        <f t="shared" si="81"/>
        <v>0.08994863421148157</v>
      </c>
      <c r="AM62" s="139">
        <f t="shared" si="82"/>
        <v>24.758989101691817</v>
      </c>
      <c r="AN62" s="143">
        <f t="shared" si="83"/>
        <v>1.050569425661759</v>
      </c>
      <c r="AO62" s="141">
        <f t="shared" si="84"/>
        <v>0.19032009972394787</v>
      </c>
      <c r="AP62" s="142">
        <f t="shared" si="85"/>
        <v>0.15089361736156115</v>
      </c>
      <c r="AQ62" s="139">
        <f t="shared" si="86"/>
        <v>34.75898910169182</v>
      </c>
      <c r="AR62" s="144">
        <f t="shared" si="87"/>
        <v>1.4748878101268066</v>
      </c>
      <c r="AS62" s="141">
        <f t="shared" si="88"/>
        <v>0.26718919116473816</v>
      </c>
      <c r="AT62" s="142">
        <f t="shared" si="89"/>
        <v>0.21183860051164072</v>
      </c>
      <c r="AU62" s="12" t="s">
        <v>162</v>
      </c>
      <c r="AV62" s="12"/>
      <c r="AW62" s="160"/>
      <c r="AX62" s="175" t="s">
        <v>163</v>
      </c>
      <c r="AY62" s="174">
        <f>4.1*(AY61-AX60)</f>
        <v>0.3662085000439447</v>
      </c>
      <c r="AZ62" s="174">
        <f>4.1*(AZ61-AX60)</f>
        <v>-0.36775697108142746</v>
      </c>
      <c r="BA62" s="12" t="s">
        <v>164</v>
      </c>
      <c r="BB62" s="12"/>
      <c r="BC62" s="12"/>
      <c r="BD62" s="12"/>
      <c r="BE62" s="12"/>
      <c r="BF62" s="12"/>
      <c r="BG62" s="12"/>
    </row>
    <row r="63" spans="1:59" ht="15">
      <c r="A63" s="131">
        <v>105</v>
      </c>
      <c r="B63" s="132">
        <f t="shared" si="46"/>
        <v>21.091311890992653</v>
      </c>
      <c r="C63" s="133">
        <f t="shared" si="47"/>
        <v>0.21591320072332734</v>
      </c>
      <c r="D63" s="133">
        <f t="shared" si="48"/>
        <v>0.14394213381555154</v>
      </c>
      <c r="E63" s="133">
        <f t="shared" si="49"/>
        <v>0.07197106690777577</v>
      </c>
      <c r="F63" s="133"/>
      <c r="G63" s="134">
        <f t="shared" si="50"/>
        <v>1.3426078123795204</v>
      </c>
      <c r="H63" s="133">
        <f t="shared" si="51"/>
        <v>0.19325783339133784</v>
      </c>
      <c r="I63" s="135">
        <f t="shared" si="52"/>
        <v>0.8950718749196803</v>
      </c>
      <c r="J63" s="133">
        <f t="shared" si="53"/>
        <v>0.12883855559422525</v>
      </c>
      <c r="K63" s="135">
        <f t="shared" si="54"/>
        <v>0.44753593745984016</v>
      </c>
      <c r="L63" s="133">
        <f t="shared" si="55"/>
        <v>0.06441927779711262</v>
      </c>
      <c r="M63" s="136">
        <f t="shared" si="56"/>
        <v>35.985606231719636</v>
      </c>
      <c r="N63" s="33">
        <f t="shared" si="57"/>
        <v>21.879012539682815</v>
      </c>
      <c r="O63" s="137">
        <f t="shared" si="58"/>
        <v>2.7298173267541936</v>
      </c>
      <c r="P63" s="138">
        <f t="shared" si="59"/>
        <v>43.28190912920522</v>
      </c>
      <c r="Q63" s="14">
        <f t="shared" si="60"/>
        <v>4.3703811270375</v>
      </c>
      <c r="R63" s="139">
        <f t="shared" si="61"/>
        <v>12.729817326754194</v>
      </c>
      <c r="S63" s="140">
        <f t="shared" si="62"/>
        <v>0.5523681469667621</v>
      </c>
      <c r="T63" s="141">
        <f t="shared" si="63"/>
        <v>0.061396065765530236</v>
      </c>
      <c r="U63" s="142">
        <f t="shared" si="64"/>
        <v>0.07950904972613791</v>
      </c>
      <c r="V63" s="139">
        <f t="shared" si="65"/>
        <v>22.729817326754194</v>
      </c>
      <c r="W63" s="143">
        <f t="shared" si="66"/>
        <v>0.9862849368061989</v>
      </c>
      <c r="X63" s="141">
        <f t="shared" si="67"/>
        <v>0.10962618893979954</v>
      </c>
      <c r="Y63" s="142">
        <f t="shared" si="68"/>
        <v>0.14196795835402068</v>
      </c>
      <c r="Z63" s="139">
        <f t="shared" si="69"/>
        <v>32.729817326754194</v>
      </c>
      <c r="AA63" s="144">
        <f t="shared" si="70"/>
        <v>1.4202017266456355</v>
      </c>
      <c r="AB63" s="141">
        <f t="shared" si="71"/>
        <v>0.15785631211406884</v>
      </c>
      <c r="AC63" s="142">
        <f t="shared" si="72"/>
        <v>0.2044268669819034</v>
      </c>
      <c r="AD63" s="136">
        <f t="shared" si="73"/>
        <v>35.985606231719636</v>
      </c>
      <c r="AE63" s="33">
        <f t="shared" si="74"/>
        <v>22.36780385999774</v>
      </c>
      <c r="AF63" s="137">
        <f t="shared" si="75"/>
        <v>4.7338617400453815</v>
      </c>
      <c r="AG63" s="138">
        <f t="shared" si="76"/>
        <v>42.113910476074764</v>
      </c>
      <c r="AH63" s="14">
        <f t="shared" si="77"/>
        <v>7.002667051236327</v>
      </c>
      <c r="AI63" s="139">
        <f t="shared" si="78"/>
        <v>14.73386174004538</v>
      </c>
      <c r="AJ63" s="140">
        <f t="shared" si="79"/>
        <v>0.6253561374037876</v>
      </c>
      <c r="AK63" s="141">
        <f t="shared" si="80"/>
        <v>0.11368903708332938</v>
      </c>
      <c r="AL63" s="142">
        <f t="shared" si="81"/>
        <v>0.09001509681255243</v>
      </c>
      <c r="AM63" s="139">
        <f t="shared" si="82"/>
        <v>24.73386174004538</v>
      </c>
      <c r="AN63" s="143">
        <f t="shared" si="83"/>
        <v>1.0497907821949237</v>
      </c>
      <c r="AO63" s="141">
        <f t="shared" si="84"/>
        <v>0.19085077450776325</v>
      </c>
      <c r="AP63" s="142">
        <f t="shared" si="85"/>
        <v>0.15110912524903422</v>
      </c>
      <c r="AQ63" s="139">
        <f t="shared" si="86"/>
        <v>34.733861740045384</v>
      </c>
      <c r="AR63" s="144">
        <f t="shared" si="87"/>
        <v>1.4742254269860602</v>
      </c>
      <c r="AS63" s="141">
        <f t="shared" si="88"/>
        <v>0.2680125119321971</v>
      </c>
      <c r="AT63" s="142">
        <f t="shared" si="89"/>
        <v>0.2122031536855161</v>
      </c>
      <c r="AU63" s="9" t="s">
        <v>165</v>
      </c>
      <c r="AV63" s="160"/>
      <c r="AW63" s="9" t="s">
        <v>166</v>
      </c>
      <c r="AX63" s="9"/>
      <c r="AY63" s="176">
        <f>45-AY59/2</f>
        <v>44.75824278660243</v>
      </c>
      <c r="AZ63" s="176">
        <f>45-AZ59/2</f>
        <v>45.24175721339757</v>
      </c>
      <c r="BA63" s="12" t="s">
        <v>167</v>
      </c>
      <c r="BB63" s="12"/>
      <c r="BC63" s="12"/>
      <c r="BD63" s="12"/>
      <c r="BE63" s="12"/>
      <c r="BF63" s="12"/>
      <c r="BG63" s="12"/>
    </row>
    <row r="64" spans="1:59" ht="15">
      <c r="A64" s="131">
        <v>106</v>
      </c>
      <c r="B64" s="132">
        <f t="shared" si="46"/>
        <v>21.140733138355206</v>
      </c>
      <c r="C64" s="133">
        <f t="shared" si="47"/>
        <v>0.2163959875806067</v>
      </c>
      <c r="D64" s="133">
        <f t="shared" si="48"/>
        <v>0.14426399172040447</v>
      </c>
      <c r="E64" s="133">
        <f t="shared" si="49"/>
        <v>0.07213199586020223</v>
      </c>
      <c r="F64" s="133"/>
      <c r="G64" s="134">
        <f t="shared" si="50"/>
        <v>1.3426078123795204</v>
      </c>
      <c r="H64" s="133">
        <f t="shared" si="51"/>
        <v>0.19368996232886945</v>
      </c>
      <c r="I64" s="135">
        <f t="shared" si="52"/>
        <v>0.8950718749196803</v>
      </c>
      <c r="J64" s="133">
        <f t="shared" si="53"/>
        <v>0.12912664155257966</v>
      </c>
      <c r="K64" s="135">
        <f t="shared" si="54"/>
        <v>0.44753593745984016</v>
      </c>
      <c r="L64" s="133">
        <f t="shared" si="55"/>
        <v>0.06456332077628983</v>
      </c>
      <c r="M64" s="136">
        <f t="shared" si="56"/>
        <v>35.72635456207717</v>
      </c>
      <c r="N64" s="33">
        <f t="shared" si="57"/>
        <v>21.875240819406645</v>
      </c>
      <c r="O64" s="137">
        <f t="shared" si="58"/>
        <v>2.714353273621897</v>
      </c>
      <c r="P64" s="138">
        <f t="shared" si="59"/>
        <v>43.29121337220641</v>
      </c>
      <c r="Q64" s="14">
        <f t="shared" si="60"/>
        <v>4.38615379587423</v>
      </c>
      <c r="R64" s="139">
        <f t="shared" si="61"/>
        <v>12.714353273621898</v>
      </c>
      <c r="S64" s="140">
        <f t="shared" si="62"/>
        <v>0.5517922591370253</v>
      </c>
      <c r="T64" s="141">
        <f t="shared" si="63"/>
        <v>0.06154235945901904</v>
      </c>
      <c r="U64" s="142">
        <f t="shared" si="64"/>
        <v>0.07960375390352709</v>
      </c>
      <c r="V64" s="139">
        <f t="shared" si="65"/>
        <v>22.714353273621896</v>
      </c>
      <c r="W64" s="143">
        <f t="shared" si="66"/>
        <v>0.9857838647358824</v>
      </c>
      <c r="X64" s="141">
        <f t="shared" si="67"/>
        <v>0.10994620520294626</v>
      </c>
      <c r="Y64" s="142">
        <f t="shared" si="68"/>
        <v>0.14221311530036565</v>
      </c>
      <c r="Z64" s="139">
        <f t="shared" si="69"/>
        <v>32.714353273621896</v>
      </c>
      <c r="AA64" s="144">
        <f t="shared" si="70"/>
        <v>1.4197754703347394</v>
      </c>
      <c r="AB64" s="141">
        <f t="shared" si="71"/>
        <v>0.1583500509468735</v>
      </c>
      <c r="AC64" s="142">
        <f t="shared" si="72"/>
        <v>0.2048224766972042</v>
      </c>
      <c r="AD64" s="136">
        <f t="shared" si="73"/>
        <v>35.72635456207717</v>
      </c>
      <c r="AE64" s="33">
        <f t="shared" si="74"/>
        <v>22.36165471318535</v>
      </c>
      <c r="AF64" s="137">
        <f t="shared" si="75"/>
        <v>4.708650238114581</v>
      </c>
      <c r="AG64" s="138">
        <f t="shared" si="76"/>
        <v>42.1281552582574</v>
      </c>
      <c r="AH64" s="14">
        <f t="shared" si="77"/>
        <v>7.02924931447811</v>
      </c>
      <c r="AI64" s="139">
        <f t="shared" si="78"/>
        <v>14.708650238114581</v>
      </c>
      <c r="AJ64" s="140">
        <f t="shared" si="79"/>
        <v>0.6244577439822714</v>
      </c>
      <c r="AK64" s="141">
        <f t="shared" si="80"/>
        <v>0.1139231685843096</v>
      </c>
      <c r="AL64" s="142">
        <f t="shared" si="81"/>
        <v>0.09008676680760085</v>
      </c>
      <c r="AM64" s="139">
        <f t="shared" si="82"/>
        <v>24.70865023811458</v>
      </c>
      <c r="AN64" s="143">
        <f t="shared" si="83"/>
        <v>1.049009102450305</v>
      </c>
      <c r="AO64" s="141">
        <f t="shared" si="84"/>
        <v>0.1913763452796804</v>
      </c>
      <c r="AP64" s="142">
        <f t="shared" si="85"/>
        <v>0.15133424047051972</v>
      </c>
      <c r="AQ64" s="139">
        <f t="shared" si="86"/>
        <v>34.70865023811458</v>
      </c>
      <c r="AR64" s="144">
        <f t="shared" si="87"/>
        <v>1.4735604609183386</v>
      </c>
      <c r="AS64" s="141">
        <f t="shared" si="88"/>
        <v>0.2688295219750511</v>
      </c>
      <c r="AT64" s="142">
        <f t="shared" si="89"/>
        <v>0.21258171413343857</v>
      </c>
      <c r="AU64" s="12" t="s">
        <v>168</v>
      </c>
      <c r="AV64" s="160"/>
      <c r="AW64" s="12"/>
      <c r="AX64" s="160"/>
      <c r="AY64" s="177">
        <f>1000*AY62*SIN((AY63)*PI()/180)*15/237</f>
        <v>16.31984741045309</v>
      </c>
      <c r="AZ64" s="177">
        <f>1000*AZ62*SIN((AZ63)*PI()/180)*15/237</f>
        <v>-16.52774510787158</v>
      </c>
      <c r="BA64" s="12" t="s">
        <v>169</v>
      </c>
      <c r="BB64" s="12"/>
      <c r="BC64" s="12"/>
      <c r="BD64" s="12"/>
      <c r="BE64" s="12"/>
      <c r="BF64" s="12"/>
      <c r="BG64" s="12"/>
    </row>
    <row r="65" spans="1:59" ht="15">
      <c r="A65" s="131">
        <v>107</v>
      </c>
      <c r="B65" s="132">
        <f t="shared" si="46"/>
        <v>21.191669889684583</v>
      </c>
      <c r="C65" s="133">
        <f t="shared" si="47"/>
        <v>0.21689341062344733</v>
      </c>
      <c r="D65" s="133">
        <f t="shared" si="48"/>
        <v>0.1445956070822982</v>
      </c>
      <c r="E65" s="133">
        <f t="shared" si="49"/>
        <v>0.0722978035411491</v>
      </c>
      <c r="F65" s="133"/>
      <c r="G65" s="134">
        <f t="shared" si="50"/>
        <v>1.3426078123795204</v>
      </c>
      <c r="H65" s="133">
        <f t="shared" si="51"/>
        <v>0.19413519170445306</v>
      </c>
      <c r="I65" s="135">
        <f t="shared" si="52"/>
        <v>0.8950718749196803</v>
      </c>
      <c r="J65" s="133">
        <f t="shared" si="53"/>
        <v>0.12942346113630207</v>
      </c>
      <c r="K65" s="135">
        <f t="shared" si="54"/>
        <v>0.44753593745984016</v>
      </c>
      <c r="L65" s="133">
        <f t="shared" si="55"/>
        <v>0.06471173056815104</v>
      </c>
      <c r="M65" s="136">
        <f t="shared" si="56"/>
        <v>35.46715794400835</v>
      </c>
      <c r="N65" s="33">
        <f t="shared" si="57"/>
        <v>21.871456955262644</v>
      </c>
      <c r="O65" s="137">
        <f t="shared" si="58"/>
        <v>2.6988394306314927</v>
      </c>
      <c r="P65" s="138">
        <f t="shared" si="59"/>
        <v>43.3005522279829</v>
      </c>
      <c r="Q65" s="14">
        <f t="shared" si="60"/>
        <v>4.401848883003693</v>
      </c>
      <c r="R65" s="139">
        <f t="shared" si="61"/>
        <v>12.698839430631493</v>
      </c>
      <c r="S65" s="140">
        <f t="shared" si="62"/>
        <v>0.5512143175287234</v>
      </c>
      <c r="T65" s="141">
        <f t="shared" si="63"/>
        <v>0.06168678425906711</v>
      </c>
      <c r="U65" s="142">
        <f t="shared" si="64"/>
        <v>0.07970316887552045</v>
      </c>
      <c r="V65" s="139">
        <f t="shared" si="65"/>
        <v>22.698839430631494</v>
      </c>
      <c r="W65" s="143">
        <f t="shared" si="66"/>
        <v>0.9852810057011184</v>
      </c>
      <c r="X65" s="141">
        <f t="shared" si="67"/>
        <v>0.1102634944348564</v>
      </c>
      <c r="Y65" s="142">
        <f t="shared" si="68"/>
        <v>0.14246730516601055</v>
      </c>
      <c r="Z65" s="139">
        <f t="shared" si="69"/>
        <v>32.698839430631494</v>
      </c>
      <c r="AA65" s="144">
        <f t="shared" si="70"/>
        <v>1.4193476938735137</v>
      </c>
      <c r="AB65" s="141">
        <f t="shared" si="71"/>
        <v>0.1588402046106457</v>
      </c>
      <c r="AC65" s="142">
        <f t="shared" si="72"/>
        <v>0.20523144145650063</v>
      </c>
      <c r="AD65" s="136">
        <f t="shared" si="73"/>
        <v>35.46715794400835</v>
      </c>
      <c r="AE65" s="33">
        <f t="shared" si="74"/>
        <v>22.355485134000364</v>
      </c>
      <c r="AF65" s="137">
        <f t="shared" si="75"/>
        <v>4.683354963456145</v>
      </c>
      <c r="AG65" s="138">
        <f t="shared" si="76"/>
        <v>42.142458471015104</v>
      </c>
      <c r="AH65" s="14">
        <f t="shared" si="77"/>
        <v>7.055722700755544</v>
      </c>
      <c r="AI65" s="139">
        <f t="shared" si="78"/>
        <v>14.683354963456145</v>
      </c>
      <c r="AJ65" s="140">
        <f t="shared" si="79"/>
        <v>0.6235558686868803</v>
      </c>
      <c r="AK65" s="141">
        <f t="shared" si="80"/>
        <v>0.11415340220418864</v>
      </c>
      <c r="AL65" s="142">
        <f t="shared" si="81"/>
        <v>0.09016343938250927</v>
      </c>
      <c r="AM65" s="139">
        <f t="shared" si="82"/>
        <v>24.683354963456146</v>
      </c>
      <c r="AN65" s="143">
        <f t="shared" si="83"/>
        <v>1.0482243931751754</v>
      </c>
      <c r="AO65" s="141">
        <f t="shared" si="84"/>
        <v>0.1918968079096919</v>
      </c>
      <c r="AP65" s="142">
        <f t="shared" si="85"/>
        <v>0.1515686424896381</v>
      </c>
      <c r="AQ65" s="139">
        <f t="shared" si="86"/>
        <v>34.683354963456146</v>
      </c>
      <c r="AR65" s="144">
        <f t="shared" si="87"/>
        <v>1.4728929176634704</v>
      </c>
      <c r="AS65" s="141">
        <f t="shared" si="88"/>
        <v>0.2696402136151952</v>
      </c>
      <c r="AT65" s="142">
        <f t="shared" si="89"/>
        <v>0.21297384559676696</v>
      </c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1:59" ht="15">
      <c r="A66" s="131">
        <v>108</v>
      </c>
      <c r="B66" s="132">
        <f t="shared" si="46"/>
        <v>21.244082096852082</v>
      </c>
      <c r="C66" s="133">
        <f t="shared" si="47"/>
        <v>0.2174050632911393</v>
      </c>
      <c r="D66" s="133">
        <f t="shared" si="48"/>
        <v>0.14493670886075952</v>
      </c>
      <c r="E66" s="133">
        <f t="shared" si="49"/>
        <v>0.07246835443037976</v>
      </c>
      <c r="F66" s="133"/>
      <c r="G66" s="134">
        <f t="shared" si="50"/>
        <v>1.3426078123795204</v>
      </c>
      <c r="H66" s="133">
        <f t="shared" si="51"/>
        <v>0.19459315761703178</v>
      </c>
      <c r="I66" s="135">
        <f t="shared" si="52"/>
        <v>0.8950718749196803</v>
      </c>
      <c r="J66" s="133">
        <f t="shared" si="53"/>
        <v>0.12972877174468786</v>
      </c>
      <c r="K66" s="135">
        <f t="shared" si="54"/>
        <v>0.44753593745984016</v>
      </c>
      <c r="L66" s="133">
        <f t="shared" si="55"/>
        <v>0.06486438587234393</v>
      </c>
      <c r="M66" s="136">
        <f t="shared" si="56"/>
        <v>35.20801501717038</v>
      </c>
      <c r="N66" s="33">
        <f t="shared" si="57"/>
        <v>21.86766100625356</v>
      </c>
      <c r="O66" s="137">
        <f t="shared" si="58"/>
        <v>2.683276039694245</v>
      </c>
      <c r="P66" s="138">
        <f t="shared" si="59"/>
        <v>43.30992559979446</v>
      </c>
      <c r="Q66" s="14">
        <f t="shared" si="60"/>
        <v>4.417466179522438</v>
      </c>
      <c r="R66" s="139">
        <f t="shared" si="61"/>
        <v>12.683276039694245</v>
      </c>
      <c r="S66" s="140">
        <f t="shared" si="62"/>
        <v>0.5506343291295565</v>
      </c>
      <c r="T66" s="141">
        <f t="shared" si="63"/>
        <v>0.061829339890645874</v>
      </c>
      <c r="U66" s="142">
        <f t="shared" si="64"/>
        <v>0.07980712744979017</v>
      </c>
      <c r="V66" s="139">
        <f t="shared" si="65"/>
        <v>22.683276039694245</v>
      </c>
      <c r="W66" s="143">
        <f t="shared" si="66"/>
        <v>0.9847763657818082</v>
      </c>
      <c r="X66" s="141">
        <f t="shared" si="67"/>
        <v>0.11057805410071395</v>
      </c>
      <c r="Y66" s="142">
        <f t="shared" si="68"/>
        <v>0.14273024542027474</v>
      </c>
      <c r="Z66" s="139">
        <f t="shared" si="69"/>
        <v>32.68327603969424</v>
      </c>
      <c r="AA66" s="144">
        <f t="shared" si="70"/>
        <v>1.41891840243406</v>
      </c>
      <c r="AB66" s="141">
        <f t="shared" si="71"/>
        <v>0.159326768310782</v>
      </c>
      <c r="AC66" s="142">
        <f t="shared" si="72"/>
        <v>0.20565336339075937</v>
      </c>
      <c r="AD66" s="136">
        <f t="shared" si="73"/>
        <v>35.20801501717038</v>
      </c>
      <c r="AE66" s="33">
        <f t="shared" si="74"/>
        <v>22.34929521202039</v>
      </c>
      <c r="AF66" s="137">
        <f t="shared" si="75"/>
        <v>4.657976283338251</v>
      </c>
      <c r="AG66" s="138">
        <f t="shared" si="76"/>
        <v>42.156820031916354</v>
      </c>
      <c r="AH66" s="14">
        <f t="shared" si="77"/>
        <v>7.082086871265154</v>
      </c>
      <c r="AI66" s="139">
        <f t="shared" si="78"/>
        <v>14.65797628333825</v>
      </c>
      <c r="AJ66" s="140">
        <f t="shared" si="79"/>
        <v>0.6226505192659278</v>
      </c>
      <c r="AK66" s="141">
        <f t="shared" si="80"/>
        <v>0.11437973746383683</v>
      </c>
      <c r="AL66" s="142">
        <f t="shared" si="81"/>
        <v>0.09024491703284652</v>
      </c>
      <c r="AM66" s="139">
        <f t="shared" si="82"/>
        <v>24.65797628333825</v>
      </c>
      <c r="AN66" s="143">
        <f t="shared" si="83"/>
        <v>1.0474366611112356</v>
      </c>
      <c r="AO66" s="141">
        <f t="shared" si="84"/>
        <v>0.19241215834710193</v>
      </c>
      <c r="AP66" s="142">
        <f t="shared" si="85"/>
        <v>0.1518120224015652</v>
      </c>
      <c r="AQ66" s="139">
        <f t="shared" si="86"/>
        <v>34.65797628333825</v>
      </c>
      <c r="AR66" s="144">
        <f t="shared" si="87"/>
        <v>1.4722228029565432</v>
      </c>
      <c r="AS66" s="141">
        <f t="shared" si="88"/>
        <v>0.270444579230367</v>
      </c>
      <c r="AT66" s="142">
        <f t="shared" si="89"/>
        <v>0.2133791277702838</v>
      </c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1:59" ht="15">
      <c r="A67" s="131">
        <v>109</v>
      </c>
      <c r="B67" s="132">
        <f t="shared" si="46"/>
        <v>21.297931236253653</v>
      </c>
      <c r="C67" s="133">
        <f t="shared" si="47"/>
        <v>0.21793055394263158</v>
      </c>
      <c r="D67" s="133">
        <f t="shared" si="48"/>
        <v>0.14528703596175438</v>
      </c>
      <c r="E67" s="133">
        <f t="shared" si="49"/>
        <v>0.07264351798087719</v>
      </c>
      <c r="F67" s="133"/>
      <c r="G67" s="134">
        <f t="shared" si="50"/>
        <v>1.3426078123795204</v>
      </c>
      <c r="H67" s="133">
        <f t="shared" si="51"/>
        <v>0.19506350951971574</v>
      </c>
      <c r="I67" s="135">
        <f t="shared" si="52"/>
        <v>0.8950718749196803</v>
      </c>
      <c r="J67" s="133">
        <f t="shared" si="53"/>
        <v>0.1300423396798105</v>
      </c>
      <c r="K67" s="135">
        <f t="shared" si="54"/>
        <v>0.44753593745984016</v>
      </c>
      <c r="L67" s="133">
        <f t="shared" si="55"/>
        <v>0.06502116983990525</v>
      </c>
      <c r="M67" s="136">
        <f t="shared" si="56"/>
        <v>34.948924423726865</v>
      </c>
      <c r="N67" s="33">
        <f t="shared" si="57"/>
        <v>21.863853031335385</v>
      </c>
      <c r="O67" s="137">
        <f t="shared" si="58"/>
        <v>2.6676633425297283</v>
      </c>
      <c r="P67" s="138">
        <f t="shared" si="59"/>
        <v>43.31933339095154</v>
      </c>
      <c r="Q67" s="14">
        <f t="shared" si="60"/>
        <v>4.4330054756128865</v>
      </c>
      <c r="R67" s="139">
        <f t="shared" si="61"/>
        <v>12.667663342529728</v>
      </c>
      <c r="S67" s="140">
        <f t="shared" si="62"/>
        <v>0.5500523009243844</v>
      </c>
      <c r="T67" s="141">
        <f t="shared" si="63"/>
        <v>0.06197002612173675</v>
      </c>
      <c r="U67" s="142">
        <f t="shared" si="64"/>
        <v>0.07991546842524677</v>
      </c>
      <c r="V67" s="139">
        <f t="shared" si="65"/>
        <v>22.66766334252973</v>
      </c>
      <c r="W67" s="143">
        <f t="shared" si="66"/>
        <v>0.9842699510553824</v>
      </c>
      <c r="X67" s="141">
        <f t="shared" si="67"/>
        <v>0.1108898816989543</v>
      </c>
      <c r="Y67" s="142">
        <f t="shared" si="68"/>
        <v>0.14300166377505757</v>
      </c>
      <c r="Z67" s="139">
        <f t="shared" si="69"/>
        <v>32.66766334252973</v>
      </c>
      <c r="AA67" s="144">
        <f t="shared" si="70"/>
        <v>1.4184876011863805</v>
      </c>
      <c r="AB67" s="141">
        <f t="shared" si="71"/>
        <v>0.15980973727617187</v>
      </c>
      <c r="AC67" s="142">
        <f t="shared" si="72"/>
        <v>0.20608785912486835</v>
      </c>
      <c r="AD67" s="136">
        <f t="shared" si="73"/>
        <v>34.948924423726865</v>
      </c>
      <c r="AE67" s="33">
        <f t="shared" si="74"/>
        <v>22.343085036756285</v>
      </c>
      <c r="AF67" s="137">
        <f t="shared" si="75"/>
        <v>4.632514564755422</v>
      </c>
      <c r="AG67" s="138">
        <f t="shared" si="76"/>
        <v>42.171239858728185</v>
      </c>
      <c r="AH67" s="14">
        <f t="shared" si="77"/>
        <v>7.1083414849093085</v>
      </c>
      <c r="AI67" s="139">
        <f t="shared" si="78"/>
        <v>14.632514564755422</v>
      </c>
      <c r="AJ67" s="140">
        <f t="shared" si="79"/>
        <v>0.6217417034620407</v>
      </c>
      <c r="AK67" s="141">
        <f t="shared" si="80"/>
        <v>0.11460217398691358</v>
      </c>
      <c r="AL67" s="142">
        <f t="shared" si="81"/>
        <v>0.09033100922981192</v>
      </c>
      <c r="AM67" s="139">
        <f t="shared" si="82"/>
        <v>24.63251456475542</v>
      </c>
      <c r="AN67" s="143">
        <f t="shared" si="83"/>
        <v>1.0466459129952386</v>
      </c>
      <c r="AO67" s="141">
        <f t="shared" si="84"/>
        <v>0.19292239262038746</v>
      </c>
      <c r="AP67" s="142">
        <f t="shared" si="85"/>
        <v>0.15206408240056246</v>
      </c>
      <c r="AQ67" s="139">
        <f t="shared" si="86"/>
        <v>34.632514564755425</v>
      </c>
      <c r="AR67" s="144">
        <f t="shared" si="87"/>
        <v>1.4715501225284364</v>
      </c>
      <c r="AS67" s="141">
        <f t="shared" si="88"/>
        <v>0.2712426112538614</v>
      </c>
      <c r="AT67" s="142">
        <f t="shared" si="89"/>
        <v>0.21379715557131299</v>
      </c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1:59" ht="15">
      <c r="A68" s="131">
        <v>110</v>
      </c>
      <c r="B68" s="132">
        <f t="shared" si="46"/>
        <v>21.353180238361194</v>
      </c>
      <c r="C68" s="133">
        <f t="shared" si="47"/>
        <v>0.21846950517836602</v>
      </c>
      <c r="D68" s="133">
        <f t="shared" si="48"/>
        <v>0.14564633678557734</v>
      </c>
      <c r="E68" s="133">
        <f t="shared" si="49"/>
        <v>0.07282316839278867</v>
      </c>
      <c r="F68" s="133"/>
      <c r="G68" s="134">
        <f t="shared" si="50"/>
        <v>1.3426078123795204</v>
      </c>
      <c r="H68" s="133">
        <f t="shared" si="51"/>
        <v>0.19554590961277485</v>
      </c>
      <c r="I68" s="135">
        <f t="shared" si="52"/>
        <v>0.8950718749196803</v>
      </c>
      <c r="J68" s="133">
        <f t="shared" si="53"/>
        <v>0.1303639397418499</v>
      </c>
      <c r="K68" s="135">
        <f t="shared" si="54"/>
        <v>0.44753593745984016</v>
      </c>
      <c r="L68" s="133">
        <f t="shared" si="55"/>
        <v>0.06518196987092495</v>
      </c>
      <c r="M68" s="136">
        <f t="shared" si="56"/>
        <v>34.68988480828167</v>
      </c>
      <c r="N68" s="33">
        <f t="shared" si="57"/>
        <v>21.86003308941941</v>
      </c>
      <c r="O68" s="137">
        <f t="shared" si="58"/>
        <v>2.6520015806742325</v>
      </c>
      <c r="P68" s="138">
        <f t="shared" si="59"/>
        <v>43.32877550480824</v>
      </c>
      <c r="Q68" s="14">
        <f t="shared" si="60"/>
        <v>4.448466560538851</v>
      </c>
      <c r="R68" s="139">
        <f t="shared" si="61"/>
        <v>12.652001580674233</v>
      </c>
      <c r="S68" s="140">
        <f t="shared" si="62"/>
        <v>0.5494682398956241</v>
      </c>
      <c r="T68" s="141">
        <f t="shared" si="63"/>
        <v>0.06210884276326778</v>
      </c>
      <c r="U68" s="142">
        <f t="shared" si="64"/>
        <v>0.08002803632081647</v>
      </c>
      <c r="V68" s="139">
        <f t="shared" si="65"/>
        <v>22.65200158067423</v>
      </c>
      <c r="W68" s="143">
        <f t="shared" si="66"/>
        <v>0.9837617675971455</v>
      </c>
      <c r="X68" s="141">
        <f t="shared" si="67"/>
        <v>0.11119897476114723</v>
      </c>
      <c r="Y68" s="142">
        <f t="shared" si="68"/>
        <v>0.1432812977202287</v>
      </c>
      <c r="Z68" s="139">
        <f t="shared" si="69"/>
        <v>32.65200158067423</v>
      </c>
      <c r="AA68" s="144">
        <f t="shared" si="70"/>
        <v>1.4180552952986671</v>
      </c>
      <c r="AB68" s="141">
        <f t="shared" si="71"/>
        <v>0.1602891067590267</v>
      </c>
      <c r="AC68" s="142">
        <f t="shared" si="72"/>
        <v>0.206534559119641</v>
      </c>
      <c r="AD68" s="136">
        <f t="shared" si="73"/>
        <v>34.68988480828167</v>
      </c>
      <c r="AE68" s="33">
        <f t="shared" si="74"/>
        <v>22.336854697655752</v>
      </c>
      <c r="AF68" s="137">
        <f t="shared" si="75"/>
        <v>4.606970174443236</v>
      </c>
      <c r="AG68" s="138">
        <f t="shared" si="76"/>
        <v>42.185717869404684</v>
      </c>
      <c r="AH68" s="14">
        <f t="shared" si="77"/>
        <v>7.134486198284574</v>
      </c>
      <c r="AI68" s="139">
        <f t="shared" si="78"/>
        <v>14.606970174443237</v>
      </c>
      <c r="AJ68" s="140">
        <f t="shared" si="79"/>
        <v>0.6208294290128739</v>
      </c>
      <c r="AK68" s="141">
        <f t="shared" si="80"/>
        <v>0.11482071149989552</v>
      </c>
      <c r="AL68" s="142">
        <f t="shared" si="81"/>
        <v>0.0904215321044067</v>
      </c>
      <c r="AM68" s="139">
        <f t="shared" si="82"/>
        <v>24.606970174443237</v>
      </c>
      <c r="AN68" s="143">
        <f t="shared" si="83"/>
        <v>1.0458521555596114</v>
      </c>
      <c r="AO68" s="141">
        <f t="shared" si="84"/>
        <v>0.19342750683708942</v>
      </c>
      <c r="AP68" s="142">
        <f t="shared" si="85"/>
        <v>0.15232453527655718</v>
      </c>
      <c r="AQ68" s="139">
        <f t="shared" si="86"/>
        <v>34.606970174443234</v>
      </c>
      <c r="AR68" s="144">
        <f t="shared" si="87"/>
        <v>1.4708748821063486</v>
      </c>
      <c r="AS68" s="141">
        <f t="shared" si="88"/>
        <v>0.2720343021742833</v>
      </c>
      <c r="AT68" s="142">
        <f t="shared" si="89"/>
        <v>0.2142275384487076</v>
      </c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1:59" ht="15">
      <c r="A69" s="131">
        <v>111</v>
      </c>
      <c r="B69" s="132">
        <f t="shared" si="46"/>
        <v>21.40979342117067</v>
      </c>
      <c r="C69" s="133">
        <f t="shared" si="47"/>
        <v>0.21902155319876843</v>
      </c>
      <c r="D69" s="133">
        <f t="shared" si="48"/>
        <v>0.14601436879917892</v>
      </c>
      <c r="E69" s="133">
        <f t="shared" si="49"/>
        <v>0.07300718439958946</v>
      </c>
      <c r="F69" s="133"/>
      <c r="G69" s="134">
        <f t="shared" si="50"/>
        <v>1.3426078123795204</v>
      </c>
      <c r="H69" s="133">
        <f t="shared" si="51"/>
        <v>0.1960400322694421</v>
      </c>
      <c r="I69" s="135">
        <f t="shared" si="52"/>
        <v>0.8950718749196803</v>
      </c>
      <c r="J69" s="133">
        <f t="shared" si="53"/>
        <v>0.13069335484629477</v>
      </c>
      <c r="K69" s="135">
        <f t="shared" si="54"/>
        <v>0.44753593745984016</v>
      </c>
      <c r="L69" s="133">
        <f t="shared" si="55"/>
        <v>0.06534667742314738</v>
      </c>
      <c r="M69" s="136">
        <f t="shared" si="56"/>
        <v>34.43089481781344</v>
      </c>
      <c r="N69" s="33">
        <f t="shared" si="57"/>
        <v>21.85620123937426</v>
      </c>
      <c r="O69" s="137">
        <f t="shared" si="58"/>
        <v>2.6362909954891225</v>
      </c>
      <c r="P69" s="138">
        <f t="shared" si="59"/>
        <v>43.33825184475555</v>
      </c>
      <c r="Q69" s="14">
        <f t="shared" si="60"/>
        <v>4.463849222640653</v>
      </c>
      <c r="R69" s="139">
        <f t="shared" si="61"/>
        <v>12.636290995489123</v>
      </c>
      <c r="S69" s="140">
        <f t="shared" si="62"/>
        <v>0.5488821530236483</v>
      </c>
      <c r="T69" s="141">
        <f t="shared" si="63"/>
        <v>0.062245789669045586</v>
      </c>
      <c r="U69" s="142">
        <f t="shared" si="64"/>
        <v>0.08014468111888234</v>
      </c>
      <c r="V69" s="139">
        <f t="shared" si="65"/>
        <v>22.636290995489123</v>
      </c>
      <c r="W69" s="143">
        <f t="shared" si="66"/>
        <v>0.9832518214806245</v>
      </c>
      <c r="X69" s="141">
        <f t="shared" si="67"/>
        <v>0.1115053308518705</v>
      </c>
      <c r="Y69" s="142">
        <f t="shared" si="68"/>
        <v>0.14356889408413637</v>
      </c>
      <c r="Z69" s="139">
        <f t="shared" si="69"/>
        <v>32.63629099548912</v>
      </c>
      <c r="AA69" s="144">
        <f t="shared" si="70"/>
        <v>1.4176214899376005</v>
      </c>
      <c r="AB69" s="141">
        <f t="shared" si="71"/>
        <v>0.1607648720346954</v>
      </c>
      <c r="AC69" s="142">
        <f t="shared" si="72"/>
        <v>0.20699310704939033</v>
      </c>
      <c r="AD69" s="136">
        <f t="shared" si="73"/>
        <v>34.43089481781344</v>
      </c>
      <c r="AE69" s="33">
        <f t="shared" si="74"/>
        <v>22.330604284106936</v>
      </c>
      <c r="AF69" s="137">
        <f t="shared" si="75"/>
        <v>4.58134347889309</v>
      </c>
      <c r="AG69" s="138">
        <f t="shared" si="76"/>
        <v>42.20025398207507</v>
      </c>
      <c r="AH69" s="14">
        <f t="shared" si="77"/>
        <v>7.160520665668932</v>
      </c>
      <c r="AI69" s="139">
        <f t="shared" si="78"/>
        <v>14.58134347889309</v>
      </c>
      <c r="AJ69" s="140">
        <f t="shared" si="79"/>
        <v>0.6199137036518263</v>
      </c>
      <c r="AK69" s="141">
        <f t="shared" si="80"/>
        <v>0.11503534983209211</v>
      </c>
      <c r="AL69" s="142">
        <f t="shared" si="81"/>
        <v>0.09051630814868268</v>
      </c>
      <c r="AM69" s="139">
        <f t="shared" si="82"/>
        <v>24.58134347889309</v>
      </c>
      <c r="AN69" s="143">
        <f t="shared" si="83"/>
        <v>1.0450553955330777</v>
      </c>
      <c r="AO69" s="141">
        <f t="shared" si="84"/>
        <v>0.1939274971836781</v>
      </c>
      <c r="AP69" s="142">
        <f t="shared" si="85"/>
        <v>0.1525931039389386</v>
      </c>
      <c r="AQ69" s="139">
        <f t="shared" si="86"/>
        <v>34.58134347889309</v>
      </c>
      <c r="AR69" s="144">
        <f t="shared" si="87"/>
        <v>1.4701970874143295</v>
      </c>
      <c r="AS69" s="141">
        <f t="shared" si="88"/>
        <v>0.272819644535264</v>
      </c>
      <c r="AT69" s="142">
        <f t="shared" si="89"/>
        <v>0.21466989972919465</v>
      </c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1:59" ht="15">
      <c r="A70" s="131">
        <v>112</v>
      </c>
      <c r="B70" s="132">
        <f t="shared" si="46"/>
        <v>21.467736427297382</v>
      </c>
      <c r="C70" s="133">
        <f t="shared" si="47"/>
        <v>0.21958634719710673</v>
      </c>
      <c r="D70" s="133">
        <f t="shared" si="48"/>
        <v>0.14639089813140446</v>
      </c>
      <c r="E70" s="133">
        <f t="shared" si="49"/>
        <v>0.07319544906570223</v>
      </c>
      <c r="F70" s="133"/>
      <c r="G70" s="134">
        <f t="shared" si="50"/>
        <v>1.3426078123795204</v>
      </c>
      <c r="H70" s="133">
        <f t="shared" si="51"/>
        <v>0.19654556349247818</v>
      </c>
      <c r="I70" s="135">
        <f t="shared" si="52"/>
        <v>0.8950718749196803</v>
      </c>
      <c r="J70" s="133">
        <f t="shared" si="53"/>
        <v>0.13103037566165213</v>
      </c>
      <c r="K70" s="135">
        <f t="shared" si="54"/>
        <v>0.44753593745984016</v>
      </c>
      <c r="L70" s="133">
        <f t="shared" si="55"/>
        <v>0.06551518783082606</v>
      </c>
      <c r="M70" s="136">
        <f t="shared" si="56"/>
        <v>34.17195310160988</v>
      </c>
      <c r="N70" s="33">
        <f t="shared" si="57"/>
        <v>21.852357540027946</v>
      </c>
      <c r="O70" s="137">
        <f t="shared" si="58"/>
        <v>2.6205318281692276</v>
      </c>
      <c r="P70" s="138">
        <f t="shared" si="59"/>
        <v>43.34776231421421</v>
      </c>
      <c r="Q70" s="14">
        <f t="shared" si="60"/>
        <v>4.4791532493298245</v>
      </c>
      <c r="R70" s="139">
        <f t="shared" si="61"/>
        <v>12.620531828169227</v>
      </c>
      <c r="S70" s="140">
        <f t="shared" si="62"/>
        <v>0.5482940472871828</v>
      </c>
      <c r="T70" s="141">
        <f t="shared" si="63"/>
        <v>0.06238086673568298</v>
      </c>
      <c r="U70" s="142">
        <f t="shared" si="64"/>
        <v>0.08026525802247345</v>
      </c>
      <c r="V70" s="139">
        <f t="shared" si="65"/>
        <v>22.620531828169227</v>
      </c>
      <c r="W70" s="143">
        <f t="shared" si="66"/>
        <v>0.9827401187779117</v>
      </c>
      <c r="X70" s="141">
        <f t="shared" si="67"/>
        <v>0.11180894756857457</v>
      </c>
      <c r="Y70" s="142">
        <f t="shared" si="68"/>
        <v>0.14386420861766158</v>
      </c>
      <c r="Z70" s="139">
        <f t="shared" si="69"/>
        <v>32.62053182816923</v>
      </c>
      <c r="AA70" s="144">
        <f t="shared" si="70"/>
        <v>1.4171861902686405</v>
      </c>
      <c r="AB70" s="141">
        <f t="shared" si="71"/>
        <v>0.16123702840146617</v>
      </c>
      <c r="AC70" s="142">
        <f t="shared" si="72"/>
        <v>0.20746315921284975</v>
      </c>
      <c r="AD70" s="136">
        <f t="shared" si="73"/>
        <v>34.17195310160988</v>
      </c>
      <c r="AE70" s="33">
        <f t="shared" si="74"/>
        <v>22.324333885441995</v>
      </c>
      <c r="AF70" s="137">
        <f t="shared" si="75"/>
        <v>4.555634844366828</v>
      </c>
      <c r="AG70" s="138">
        <f t="shared" si="76"/>
        <v>42.21484811503209</v>
      </c>
      <c r="AH70" s="14">
        <f t="shared" si="77"/>
        <v>7.186444539009654</v>
      </c>
      <c r="AI70" s="139">
        <f t="shared" si="78"/>
        <v>14.555634844366828</v>
      </c>
      <c r="AJ70" s="140">
        <f t="shared" si="79"/>
        <v>0.6189945351087554</v>
      </c>
      <c r="AK70" s="141">
        <f t="shared" si="80"/>
        <v>0.11524608891567648</v>
      </c>
      <c r="AL70" s="142">
        <f t="shared" si="81"/>
        <v>0.09061516593300187</v>
      </c>
      <c r="AM70" s="139">
        <f t="shared" si="82"/>
        <v>24.55563484436683</v>
      </c>
      <c r="AN70" s="143">
        <f t="shared" si="83"/>
        <v>1.0442556396412808</v>
      </c>
      <c r="AO70" s="141">
        <f t="shared" si="84"/>
        <v>0.19442235992544138</v>
      </c>
      <c r="AP70" s="142">
        <f t="shared" si="85"/>
        <v>0.15286952096587136</v>
      </c>
      <c r="AQ70" s="139">
        <f t="shared" si="86"/>
        <v>34.55563484436683</v>
      </c>
      <c r="AR70" s="144">
        <f t="shared" si="87"/>
        <v>1.4695167441738062</v>
      </c>
      <c r="AS70" s="141">
        <f t="shared" si="88"/>
        <v>0.2735986309352062</v>
      </c>
      <c r="AT70" s="142">
        <f t="shared" si="89"/>
        <v>0.21512387599874083</v>
      </c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1:59" ht="15">
      <c r="A71" s="131">
        <v>113</v>
      </c>
      <c r="B71" s="132">
        <f t="shared" si="46"/>
        <v>21.526976164486808</v>
      </c>
      <c r="C71" s="133">
        <f t="shared" si="47"/>
        <v>0.22016354878458613</v>
      </c>
      <c r="D71" s="133">
        <f t="shared" si="48"/>
        <v>0.14677569918972408</v>
      </c>
      <c r="E71" s="133">
        <f t="shared" si="49"/>
        <v>0.07338784959486204</v>
      </c>
      <c r="F71" s="133"/>
      <c r="G71" s="134">
        <f t="shared" si="50"/>
        <v>1.3426078123795204</v>
      </c>
      <c r="H71" s="133">
        <f t="shared" si="51"/>
        <v>0.19706220039958997</v>
      </c>
      <c r="I71" s="135">
        <f t="shared" si="52"/>
        <v>0.8950718749196803</v>
      </c>
      <c r="J71" s="133">
        <f t="shared" si="53"/>
        <v>0.13137480026639334</v>
      </c>
      <c r="K71" s="135">
        <f t="shared" si="54"/>
        <v>0.44753593745984016</v>
      </c>
      <c r="L71" s="133">
        <f t="shared" si="55"/>
        <v>0.06568740013319667</v>
      </c>
      <c r="M71" s="136">
        <f t="shared" si="56"/>
        <v>33.91305831120281</v>
      </c>
      <c r="N71" s="33">
        <f t="shared" si="57"/>
        <v>21.84850205016986</v>
      </c>
      <c r="O71" s="137">
        <f t="shared" si="58"/>
        <v>2.604724319751074</v>
      </c>
      <c r="P71" s="138">
        <f t="shared" si="59"/>
        <v>43.35730681662806</v>
      </c>
      <c r="Q71" s="14">
        <f t="shared" si="60"/>
        <v>4.494378427085591</v>
      </c>
      <c r="R71" s="139">
        <f t="shared" si="61"/>
        <v>12.604724319751075</v>
      </c>
      <c r="S71" s="140">
        <f t="shared" si="62"/>
        <v>0.5477039296636994</v>
      </c>
      <c r="T71" s="141">
        <f t="shared" si="63"/>
        <v>0.0625140739025516</v>
      </c>
      <c r="U71" s="142">
        <f t="shared" si="64"/>
        <v>0.08038962722534894</v>
      </c>
      <c r="V71" s="139">
        <f t="shared" si="65"/>
        <v>22.604724319751075</v>
      </c>
      <c r="W71" s="143">
        <f t="shared" si="66"/>
        <v>0.9822266655600096</v>
      </c>
      <c r="X71" s="141">
        <f t="shared" si="67"/>
        <v>0.11210982254149224</v>
      </c>
      <c r="Y71" s="142">
        <f t="shared" si="68"/>
        <v>0.1441670056003617</v>
      </c>
      <c r="Z71" s="139">
        <f t="shared" si="69"/>
        <v>32.60472431975107</v>
      </c>
      <c r="AA71" s="144">
        <f t="shared" si="70"/>
        <v>1.4167494014563198</v>
      </c>
      <c r="AB71" s="141">
        <f t="shared" si="71"/>
        <v>0.16170557118043286</v>
      </c>
      <c r="AC71" s="142">
        <f t="shared" si="72"/>
        <v>0.2079443839753744</v>
      </c>
      <c r="AD71" s="136">
        <f t="shared" si="73"/>
        <v>33.91305831120281</v>
      </c>
      <c r="AE71" s="33">
        <f t="shared" si="74"/>
        <v>22.318043590940665</v>
      </c>
      <c r="AF71" s="137">
        <f t="shared" si="75"/>
        <v>4.529844636911376</v>
      </c>
      <c r="AG71" s="138">
        <f t="shared" si="76"/>
        <v>42.22950018672019</v>
      </c>
      <c r="AH71" s="14">
        <f t="shared" si="77"/>
        <v>7.212257467911261</v>
      </c>
      <c r="AI71" s="139">
        <f t="shared" si="78"/>
        <v>14.529844636911376</v>
      </c>
      <c r="AJ71" s="140">
        <f t="shared" si="79"/>
        <v>0.6180719311106889</v>
      </c>
      <c r="AK71" s="141">
        <f t="shared" si="80"/>
        <v>0.11545292878572228</v>
      </c>
      <c r="AL71" s="142">
        <f t="shared" si="81"/>
        <v>0.09071793983831433</v>
      </c>
      <c r="AM71" s="139">
        <f t="shared" si="82"/>
        <v>24.529844636911378</v>
      </c>
      <c r="AN71" s="143">
        <f t="shared" si="83"/>
        <v>1.0434528946074006</v>
      </c>
      <c r="AO71" s="141">
        <f t="shared" si="84"/>
        <v>0.19491209140637933</v>
      </c>
      <c r="AP71" s="142">
        <f t="shared" si="85"/>
        <v>0.15315352817754269</v>
      </c>
      <c r="AQ71" s="139">
        <f t="shared" si="86"/>
        <v>34.52984463691138</v>
      </c>
      <c r="AR71" s="144">
        <f t="shared" si="87"/>
        <v>1.4688338581041123</v>
      </c>
      <c r="AS71" s="141">
        <f t="shared" si="88"/>
        <v>0.2743712540270364</v>
      </c>
      <c r="AT71" s="142">
        <f t="shared" si="89"/>
        <v>0.21558911651677104</v>
      </c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1:59" ht="15">
      <c r="A72" s="131">
        <v>114</v>
      </c>
      <c r="B72" s="132">
        <f t="shared" si="46"/>
        <v>21.587480749326268</v>
      </c>
      <c r="C72" s="133">
        <f t="shared" si="47"/>
        <v>0.2207528314457029</v>
      </c>
      <c r="D72" s="133">
        <f t="shared" si="48"/>
        <v>0.14716855429713524</v>
      </c>
      <c r="E72" s="133">
        <f t="shared" si="49"/>
        <v>0.07358427714856762</v>
      </c>
      <c r="F72" s="133"/>
      <c r="G72" s="134">
        <f t="shared" si="50"/>
        <v>1.3426078123795204</v>
      </c>
      <c r="H72" s="133">
        <f t="shared" si="51"/>
        <v>0.19758965073593343</v>
      </c>
      <c r="I72" s="135">
        <f t="shared" si="52"/>
        <v>0.8950718749196803</v>
      </c>
      <c r="J72" s="133">
        <f t="shared" si="53"/>
        <v>0.13172643382395563</v>
      </c>
      <c r="K72" s="135">
        <f t="shared" si="54"/>
        <v>0.44753593745984016</v>
      </c>
      <c r="L72" s="133">
        <f t="shared" si="55"/>
        <v>0.06586321691197781</v>
      </c>
      <c r="M72" s="136">
        <f t="shared" si="56"/>
        <v>33.65420910030351</v>
      </c>
      <c r="N72" s="33">
        <f t="shared" si="57"/>
        <v>21.844634828552834</v>
      </c>
      <c r="O72" s="137">
        <f t="shared" si="58"/>
        <v>2.5888687111212723</v>
      </c>
      <c r="P72" s="138">
        <f t="shared" si="59"/>
        <v>43.36688525545698</v>
      </c>
      <c r="Q72" s="14">
        <f t="shared" si="60"/>
        <v>4.5095245414491565</v>
      </c>
      <c r="R72" s="139">
        <f t="shared" si="61"/>
        <v>12.588868711121272</v>
      </c>
      <c r="S72" s="140">
        <f t="shared" si="62"/>
        <v>0.5471118071298154</v>
      </c>
      <c r="T72" s="141">
        <f t="shared" si="63"/>
        <v>0.06264541115170612</v>
      </c>
      <c r="U72" s="142">
        <f t="shared" si="64"/>
        <v>0.08051765369418803</v>
      </c>
      <c r="V72" s="139">
        <f t="shared" si="65"/>
        <v>22.588868711121272</v>
      </c>
      <c r="W72" s="143">
        <f t="shared" si="66"/>
        <v>0.9817114678971768</v>
      </c>
      <c r="X72" s="141">
        <f t="shared" si="67"/>
        <v>0.112407953433495</v>
      </c>
      <c r="Y72" s="142">
        <f t="shared" si="68"/>
        <v>0.14447705746734602</v>
      </c>
      <c r="Z72" s="139">
        <f t="shared" si="69"/>
        <v>32.58886871112127</v>
      </c>
      <c r="AA72" s="144">
        <f t="shared" si="70"/>
        <v>1.4163111286645382</v>
      </c>
      <c r="AB72" s="141">
        <f t="shared" si="71"/>
        <v>0.16217049571528386</v>
      </c>
      <c r="AC72" s="142">
        <f t="shared" si="72"/>
        <v>0.208436461240504</v>
      </c>
      <c r="AD72" s="136">
        <f t="shared" si="73"/>
        <v>33.65420910030351</v>
      </c>
      <c r="AE72" s="33">
        <f t="shared" si="74"/>
        <v>22.311733489833834</v>
      </c>
      <c r="AF72" s="137">
        <f t="shared" si="75"/>
        <v>4.5039732223733715</v>
      </c>
      <c r="AG72" s="138">
        <f t="shared" si="76"/>
        <v>42.244210115723796</v>
      </c>
      <c r="AH72" s="14">
        <f t="shared" si="77"/>
        <v>7.237959099622292</v>
      </c>
      <c r="AI72" s="139">
        <f t="shared" si="78"/>
        <v>14.503973222373371</v>
      </c>
      <c r="AJ72" s="140">
        <f t="shared" si="79"/>
        <v>0.6171458993825438</v>
      </c>
      <c r="AK72" s="141">
        <f t="shared" si="80"/>
        <v>0.11565586958022704</v>
      </c>
      <c r="AL72" s="142">
        <f t="shared" si="81"/>
        <v>0.09082446980253427</v>
      </c>
      <c r="AM72" s="139">
        <f t="shared" si="82"/>
        <v>24.50397322237337</v>
      </c>
      <c r="AN72" s="143">
        <f t="shared" si="83"/>
        <v>1.0426471671527806</v>
      </c>
      <c r="AO72" s="141">
        <f t="shared" si="84"/>
        <v>0.1953966880490725</v>
      </c>
      <c r="AP72" s="142">
        <f t="shared" si="85"/>
        <v>0.15344487623187825</v>
      </c>
      <c r="AQ72" s="139">
        <f t="shared" si="86"/>
        <v>34.503973222373375</v>
      </c>
      <c r="AR72" s="144">
        <f t="shared" si="87"/>
        <v>1.4681484349230176</v>
      </c>
      <c r="AS72" s="141">
        <f t="shared" si="88"/>
        <v>0.275137506517918</v>
      </c>
      <c r="AT72" s="142">
        <f t="shared" si="89"/>
        <v>0.21606528266122224</v>
      </c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1:59" ht="15">
      <c r="A73" s="131">
        <v>115</v>
      </c>
      <c r="B73" s="132">
        <f t="shared" si="46"/>
        <v>21.649219453957834</v>
      </c>
      <c r="C73" s="133">
        <f t="shared" si="47"/>
        <v>0.2213538800220144</v>
      </c>
      <c r="D73" s="133">
        <f t="shared" si="48"/>
        <v>0.14756925334800958</v>
      </c>
      <c r="E73" s="133">
        <f t="shared" si="49"/>
        <v>0.07378462667400479</v>
      </c>
      <c r="F73" s="133"/>
      <c r="G73" s="134">
        <f t="shared" si="50"/>
        <v>1.3426078123795204</v>
      </c>
      <c r="H73" s="133">
        <f t="shared" si="51"/>
        <v>0.19812763241205034</v>
      </c>
      <c r="I73" s="135">
        <f t="shared" si="52"/>
        <v>0.8950718749196803</v>
      </c>
      <c r="J73" s="133">
        <f t="shared" si="53"/>
        <v>0.13208508827470025</v>
      </c>
      <c r="K73" s="135">
        <f t="shared" si="54"/>
        <v>0.44753593745984016</v>
      </c>
      <c r="L73" s="133">
        <f t="shared" si="55"/>
        <v>0.06604254413735013</v>
      </c>
      <c r="M73" s="136">
        <f t="shared" si="56"/>
        <v>33.39540412473774</v>
      </c>
      <c r="N73" s="33">
        <f t="shared" si="57"/>
        <v>21.840755933895135</v>
      </c>
      <c r="O73" s="137">
        <f t="shared" si="58"/>
        <v>2.572965243024705</v>
      </c>
      <c r="P73" s="138">
        <f t="shared" si="59"/>
        <v>43.376497534170035</v>
      </c>
      <c r="Q73" s="14">
        <f t="shared" si="60"/>
        <v>4.524591377019718</v>
      </c>
      <c r="R73" s="139">
        <f t="shared" si="61"/>
        <v>12.572965243024704</v>
      </c>
      <c r="S73" s="140">
        <f t="shared" si="62"/>
        <v>0.5465176866616853</v>
      </c>
      <c r="T73" s="141">
        <f t="shared" si="63"/>
        <v>0.06277487850783242</v>
      </c>
      <c r="U73" s="142">
        <f t="shared" si="64"/>
        <v>0.08064920696214635</v>
      </c>
      <c r="V73" s="139">
        <f t="shared" si="65"/>
        <v>22.572965243024704</v>
      </c>
      <c r="W73" s="143">
        <f t="shared" si="66"/>
        <v>0.9811945318592692</v>
      </c>
      <c r="X73" s="141">
        <f t="shared" si="67"/>
        <v>0.11270333793999303</v>
      </c>
      <c r="Y73" s="142">
        <f t="shared" si="68"/>
        <v>0.14479414445562214</v>
      </c>
      <c r="Z73" s="139">
        <f t="shared" si="69"/>
        <v>32.572965243024704</v>
      </c>
      <c r="AA73" s="144">
        <f t="shared" si="70"/>
        <v>1.4158713770568532</v>
      </c>
      <c r="AB73" s="141">
        <f t="shared" si="71"/>
        <v>0.16263179737215364</v>
      </c>
      <c r="AC73" s="142">
        <f t="shared" si="72"/>
        <v>0.20893908194909794</v>
      </c>
      <c r="AD73" s="136">
        <f t="shared" si="73"/>
        <v>33.39540412473774</v>
      </c>
      <c r="AE73" s="33">
        <f t="shared" si="74"/>
        <v>22.30540367130708</v>
      </c>
      <c r="AF73" s="137">
        <f t="shared" si="75"/>
        <v>4.478020966413676</v>
      </c>
      <c r="AG73" s="138">
        <f t="shared" si="76"/>
        <v>42.258977820755554</v>
      </c>
      <c r="AH73" s="14">
        <f t="shared" si="77"/>
        <v>7.263549079023635</v>
      </c>
      <c r="AI73" s="139">
        <f t="shared" si="78"/>
        <v>14.478020966413677</v>
      </c>
      <c r="AJ73" s="140">
        <f t="shared" si="79"/>
        <v>0.6162164476478371</v>
      </c>
      <c r="AK73" s="141">
        <f t="shared" si="80"/>
        <v>0.1158549115401651</v>
      </c>
      <c r="AL73" s="142">
        <f t="shared" si="81"/>
        <v>0.09093460108015415</v>
      </c>
      <c r="AM73" s="139">
        <f t="shared" si="82"/>
        <v>24.478020966413677</v>
      </c>
      <c r="AN73" s="143">
        <f t="shared" si="83"/>
        <v>1.0418384639975473</v>
      </c>
      <c r="AO73" s="141">
        <f t="shared" si="84"/>
        <v>0.19587614635459658</v>
      </c>
      <c r="AP73" s="142">
        <f t="shared" si="85"/>
        <v>0.15374332424135523</v>
      </c>
      <c r="AQ73" s="139">
        <f t="shared" si="86"/>
        <v>34.47802096641367</v>
      </c>
      <c r="AR73" s="144">
        <f t="shared" si="87"/>
        <v>1.4674604803472575</v>
      </c>
      <c r="AS73" s="141">
        <f t="shared" si="88"/>
        <v>0.27589738116902807</v>
      </c>
      <c r="AT73" s="142">
        <f t="shared" si="89"/>
        <v>0.2165520474025563</v>
      </c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1:59" ht="15">
      <c r="A74" s="131">
        <v>116</v>
      </c>
      <c r="B74" s="132">
        <f t="shared" si="46"/>
        <v>21.712162655607184</v>
      </c>
      <c r="C74" s="133">
        <f t="shared" si="47"/>
        <v>0.22196639022261028</v>
      </c>
      <c r="D74" s="133">
        <f t="shared" si="48"/>
        <v>0.14797759348174017</v>
      </c>
      <c r="E74" s="133">
        <f t="shared" si="49"/>
        <v>0.07398879674087008</v>
      </c>
      <c r="F74" s="133"/>
      <c r="G74" s="134">
        <f t="shared" si="50"/>
        <v>1.3426078123795204</v>
      </c>
      <c r="H74" s="133">
        <f t="shared" si="51"/>
        <v>0.19867587306570514</v>
      </c>
      <c r="I74" s="135">
        <f t="shared" si="52"/>
        <v>0.8950718749196803</v>
      </c>
      <c r="J74" s="133">
        <f t="shared" si="53"/>
        <v>0.13245058204380344</v>
      </c>
      <c r="K74" s="135">
        <f t="shared" si="54"/>
        <v>0.44753593745984016</v>
      </c>
      <c r="L74" s="133">
        <f t="shared" si="55"/>
        <v>0.06622529102190172</v>
      </c>
      <c r="M74" s="136">
        <f t="shared" si="56"/>
        <v>33.1366420423819</v>
      </c>
      <c r="N74" s="33">
        <f t="shared" si="57"/>
        <v>21.836865424882475</v>
      </c>
      <c r="O74" s="137">
        <f t="shared" si="58"/>
        <v>2.5570141560728</v>
      </c>
      <c r="P74" s="138">
        <f t="shared" si="59"/>
        <v>43.38614355623861</v>
      </c>
      <c r="Q74" s="14">
        <f t="shared" si="60"/>
        <v>4.539578717449508</v>
      </c>
      <c r="R74" s="139">
        <f t="shared" si="61"/>
        <v>12.5570141560728</v>
      </c>
      <c r="S74" s="140">
        <f t="shared" si="62"/>
        <v>0.5459215752353956</v>
      </c>
      <c r="T74" s="141">
        <f t="shared" si="63"/>
        <v>0.06290247603818398</v>
      </c>
      <c r="U74" s="142">
        <f t="shared" si="64"/>
        <v>0.08078416093309461</v>
      </c>
      <c r="V74" s="139">
        <f t="shared" si="65"/>
        <v>22.5570141560728</v>
      </c>
      <c r="W74" s="143">
        <f t="shared" si="66"/>
        <v>0.9806758635160839</v>
      </c>
      <c r="X74" s="141">
        <f t="shared" si="67"/>
        <v>0.11299597378881221</v>
      </c>
      <c r="Y74" s="142">
        <f t="shared" si="68"/>
        <v>0.14511805426873756</v>
      </c>
      <c r="Z74" s="139">
        <f t="shared" si="69"/>
        <v>32.5570141560728</v>
      </c>
      <c r="AA74" s="144">
        <f t="shared" si="70"/>
        <v>1.4154301517967722</v>
      </c>
      <c r="AB74" s="141">
        <f t="shared" si="71"/>
        <v>0.16308947153944048</v>
      </c>
      <c r="AC74" s="142">
        <f t="shared" si="72"/>
        <v>0.20945194760438055</v>
      </c>
      <c r="AD74" s="136">
        <f t="shared" si="73"/>
        <v>33.1366420423819</v>
      </c>
      <c r="AE74" s="33">
        <f t="shared" si="74"/>
        <v>22.299054224504218</v>
      </c>
      <c r="AF74" s="137">
        <f t="shared" si="75"/>
        <v>4.451988234521944</v>
      </c>
      <c r="AG74" s="138">
        <f t="shared" si="76"/>
        <v>42.27380322064445</v>
      </c>
      <c r="AH74" s="14">
        <f t="shared" si="77"/>
        <v>7.289027048615133</v>
      </c>
      <c r="AI74" s="139">
        <f t="shared" si="78"/>
        <v>14.451988234521945</v>
      </c>
      <c r="AJ74" s="140">
        <f t="shared" si="79"/>
        <v>0.6152835836294023</v>
      </c>
      <c r="AK74" s="141">
        <f t="shared" si="80"/>
        <v>0.11605005500951776</v>
      </c>
      <c r="AL74" s="142">
        <f t="shared" si="81"/>
        <v>0.09104818401429997</v>
      </c>
      <c r="AM74" s="139">
        <f t="shared" si="82"/>
        <v>24.451988234521945</v>
      </c>
      <c r="AN74" s="143">
        <f t="shared" si="83"/>
        <v>1.0410267918612317</v>
      </c>
      <c r="AO74" s="141">
        <f t="shared" si="84"/>
        <v>0.19635046290239516</v>
      </c>
      <c r="AP74" s="142">
        <f t="shared" si="85"/>
        <v>0.15404863940964147</v>
      </c>
      <c r="AQ74" s="139">
        <f t="shared" si="86"/>
        <v>34.45198823452194</v>
      </c>
      <c r="AR74" s="144">
        <f t="shared" si="87"/>
        <v>1.4667700000930608</v>
      </c>
      <c r="AS74" s="141">
        <f t="shared" si="88"/>
        <v>0.27665087079527256</v>
      </c>
      <c r="AT74" s="142">
        <f t="shared" si="89"/>
        <v>0.21704909480498294</v>
      </c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1:59" ht="15">
      <c r="A75" s="131">
        <v>117</v>
      </c>
      <c r="B75" s="132">
        <f t="shared" si="46"/>
        <v>21.776281788756087</v>
      </c>
      <c r="C75" s="133">
        <f t="shared" si="47"/>
        <v>0.22259006815968843</v>
      </c>
      <c r="D75" s="133">
        <f t="shared" si="48"/>
        <v>0.1483933787731256</v>
      </c>
      <c r="E75" s="133">
        <f t="shared" si="49"/>
        <v>0.0741966893865628</v>
      </c>
      <c r="F75" s="133"/>
      <c r="G75" s="134">
        <f t="shared" si="50"/>
        <v>1.3426078123795204</v>
      </c>
      <c r="H75" s="133">
        <f t="shared" si="51"/>
        <v>0.19923410964619173</v>
      </c>
      <c r="I75" s="135">
        <f t="shared" si="52"/>
        <v>0.8950718749196803</v>
      </c>
      <c r="J75" s="133">
        <f t="shared" si="53"/>
        <v>0.1328227397641278</v>
      </c>
      <c r="K75" s="135">
        <f t="shared" si="54"/>
        <v>0.44753593745984016</v>
      </c>
      <c r="L75" s="133">
        <f t="shared" si="55"/>
        <v>0.0664113698820639</v>
      </c>
      <c r="M75" s="136">
        <f t="shared" si="56"/>
        <v>32.877921513098954</v>
      </c>
      <c r="N75" s="33">
        <f t="shared" si="57"/>
        <v>21.832963360170023</v>
      </c>
      <c r="O75" s="137">
        <f t="shared" si="58"/>
        <v>2.5410156907517454</v>
      </c>
      <c r="P75" s="138">
        <f t="shared" si="59"/>
        <v>43.39582322512951</v>
      </c>
      <c r="Q75" s="14">
        <f t="shared" si="60"/>
        <v>4.554486345438772</v>
      </c>
      <c r="R75" s="139">
        <f t="shared" si="61"/>
        <v>12.541015690751745</v>
      </c>
      <c r="S75" s="140">
        <f t="shared" si="62"/>
        <v>0.5453234798273592</v>
      </c>
      <c r="T75" s="141">
        <f t="shared" si="63"/>
        <v>0.06302820385251794</v>
      </c>
      <c r="U75" s="142">
        <f t="shared" si="64"/>
        <v>0.08092239369590024</v>
      </c>
      <c r="V75" s="139">
        <f t="shared" si="65"/>
        <v>22.541015690751745</v>
      </c>
      <c r="W75" s="143">
        <f t="shared" si="66"/>
        <v>0.9801554689377012</v>
      </c>
      <c r="X75" s="141">
        <f t="shared" si="67"/>
        <v>0.11328585874007022</v>
      </c>
      <c r="Y75" s="142">
        <f t="shared" si="68"/>
        <v>0.14544858175862282</v>
      </c>
      <c r="Z75" s="139">
        <f t="shared" si="69"/>
        <v>32.54101569075175</v>
      </c>
      <c r="AA75" s="144">
        <f t="shared" si="70"/>
        <v>1.4149874580480437</v>
      </c>
      <c r="AB75" s="141">
        <f t="shared" si="71"/>
        <v>0.1635435136276225</v>
      </c>
      <c r="AC75" s="142">
        <f t="shared" si="72"/>
        <v>0.20997476982134552</v>
      </c>
      <c r="AD75" s="136">
        <f t="shared" si="73"/>
        <v>32.877921513098954</v>
      </c>
      <c r="AE75" s="33">
        <f t="shared" si="74"/>
        <v>22.29268523853085</v>
      </c>
      <c r="AF75" s="137">
        <f t="shared" si="75"/>
        <v>4.425875392031139</v>
      </c>
      <c r="AG75" s="138">
        <f t="shared" si="76"/>
        <v>42.28868623432406</v>
      </c>
      <c r="AH75" s="14">
        <f t="shared" si="77"/>
        <v>7.31439264850336</v>
      </c>
      <c r="AI75" s="139">
        <f t="shared" si="78"/>
        <v>14.425875392031138</v>
      </c>
      <c r="AJ75" s="140">
        <f t="shared" si="79"/>
        <v>0.6143473150501053</v>
      </c>
      <c r="AK75" s="141">
        <f t="shared" si="80"/>
        <v>0.11624130043532767</v>
      </c>
      <c r="AL75" s="142">
        <f t="shared" si="81"/>
        <v>0.091165073820483</v>
      </c>
      <c r="AM75" s="139">
        <f t="shared" si="82"/>
        <v>24.425875392031138</v>
      </c>
      <c r="AN75" s="143">
        <f t="shared" si="83"/>
        <v>1.0402121574633922</v>
      </c>
      <c r="AO75" s="141">
        <f t="shared" si="84"/>
        <v>0.19681963435018976</v>
      </c>
      <c r="AP75" s="142">
        <f t="shared" si="85"/>
        <v>0.15436059668687532</v>
      </c>
      <c r="AQ75" s="139">
        <f t="shared" si="86"/>
        <v>34.42587539203114</v>
      </c>
      <c r="AR75" s="144">
        <f t="shared" si="87"/>
        <v>1.466076999876679</v>
      </c>
      <c r="AS75" s="141">
        <f t="shared" si="88"/>
        <v>0.27739796826505186</v>
      </c>
      <c r="AT75" s="142">
        <f t="shared" si="89"/>
        <v>0.21755611955326765</v>
      </c>
      <c r="AU75" s="1" t="s">
        <v>170</v>
      </c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1:59" ht="15">
      <c r="A76" s="131">
        <v>118</v>
      </c>
      <c r="B76" s="132">
        <f t="shared" si="46"/>
        <v>21.841549299798043</v>
      </c>
      <c r="C76" s="133">
        <f t="shared" si="47"/>
        <v>0.22322462990774516</v>
      </c>
      <c r="D76" s="133">
        <f t="shared" si="48"/>
        <v>0.14881641993849676</v>
      </c>
      <c r="E76" s="133">
        <f t="shared" si="49"/>
        <v>0.07440820996924838</v>
      </c>
      <c r="F76" s="133"/>
      <c r="G76" s="134">
        <f t="shared" si="50"/>
        <v>1.3426078123795204</v>
      </c>
      <c r="H76" s="133">
        <f t="shared" si="51"/>
        <v>0.19980208801977717</v>
      </c>
      <c r="I76" s="135">
        <f t="shared" si="52"/>
        <v>0.8950718749196803</v>
      </c>
      <c r="J76" s="133">
        <f t="shared" si="53"/>
        <v>0.1332013920131848</v>
      </c>
      <c r="K76" s="135">
        <f t="shared" si="54"/>
        <v>0.44753593745984016</v>
      </c>
      <c r="L76" s="133">
        <f t="shared" si="55"/>
        <v>0.0666006960065924</v>
      </c>
      <c r="M76" s="136">
        <f t="shared" si="56"/>
        <v>32.61924119867448</v>
      </c>
      <c r="N76" s="33">
        <f t="shared" si="57"/>
        <v>21.8290497983844</v>
      </c>
      <c r="O76" s="137">
        <f t="shared" si="58"/>
        <v>2.5249700874306904</v>
      </c>
      <c r="P76" s="138">
        <f t="shared" si="59"/>
        <v>43.40553644429808</v>
      </c>
      <c r="Q76" s="14">
        <f t="shared" si="60"/>
        <v>4.56931404273128</v>
      </c>
      <c r="R76" s="139">
        <f t="shared" si="61"/>
        <v>12.52497008743069</v>
      </c>
      <c r="S76" s="140">
        <f t="shared" si="62"/>
        <v>0.5447234074147077</v>
      </c>
      <c r="T76" s="141">
        <f t="shared" si="63"/>
        <v>0.06315206210304</v>
      </c>
      <c r="U76" s="142">
        <f t="shared" si="64"/>
        <v>0.081063787348156</v>
      </c>
      <c r="V76" s="139">
        <f t="shared" si="65"/>
        <v>22.52497008743069</v>
      </c>
      <c r="W76" s="143">
        <f t="shared" si="66"/>
        <v>0.9796333541948278</v>
      </c>
      <c r="X76" s="141">
        <f t="shared" si="67"/>
        <v>0.1135729905860674</v>
      </c>
      <c r="Y76" s="142">
        <f t="shared" si="68"/>
        <v>0.14578552862361563</v>
      </c>
      <c r="Z76" s="139">
        <f t="shared" si="69"/>
        <v>32.52497008743069</v>
      </c>
      <c r="AA76" s="144">
        <f t="shared" si="70"/>
        <v>1.4145433009749477</v>
      </c>
      <c r="AB76" s="141">
        <f t="shared" si="71"/>
        <v>0.16399391906909475</v>
      </c>
      <c r="AC76" s="142">
        <f t="shared" si="72"/>
        <v>0.21050726989907523</v>
      </c>
      <c r="AD76" s="136">
        <f t="shared" si="73"/>
        <v>32.61924119867448</v>
      </c>
      <c r="AE76" s="33">
        <f t="shared" si="74"/>
        <v>22.286296802457862</v>
      </c>
      <c r="AF76" s="137">
        <f t="shared" si="75"/>
        <v>4.399682804131885</v>
      </c>
      <c r="AG76" s="138">
        <f t="shared" si="76"/>
        <v>42.30362678082079</v>
      </c>
      <c r="AH76" s="14">
        <f t="shared" si="77"/>
        <v>7.339645516388749</v>
      </c>
      <c r="AI76" s="139">
        <f t="shared" si="78"/>
        <v>14.399682804131885</v>
      </c>
      <c r="AJ76" s="140">
        <f t="shared" si="79"/>
        <v>0.613407649633557</v>
      </c>
      <c r="AK76" s="141">
        <f t="shared" si="80"/>
        <v>0.11642864836774637</v>
      </c>
      <c r="AL76" s="142">
        <f t="shared" si="81"/>
        <v>0.0912851303813537</v>
      </c>
      <c r="AM76" s="139">
        <f t="shared" si="82"/>
        <v>24.399682804131885</v>
      </c>
      <c r="AN76" s="143">
        <f t="shared" si="83"/>
        <v>1.0393945675242373</v>
      </c>
      <c r="AO76" s="141">
        <f t="shared" si="84"/>
        <v>0.19728365743387524</v>
      </c>
      <c r="AP76" s="142">
        <f t="shared" si="85"/>
        <v>0.1546789784424791</v>
      </c>
      <c r="AQ76" s="139">
        <f t="shared" si="86"/>
        <v>34.399682804131885</v>
      </c>
      <c r="AR76" s="144">
        <f t="shared" si="87"/>
        <v>1.4653814854149176</v>
      </c>
      <c r="AS76" s="141">
        <f t="shared" si="88"/>
        <v>0.2781386665000041</v>
      </c>
      <c r="AT76" s="142">
        <f t="shared" si="89"/>
        <v>0.21807282650360454</v>
      </c>
      <c r="AU76" s="12"/>
      <c r="AV76" s="12" t="s">
        <v>171</v>
      </c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1:59" ht="15">
      <c r="A77" s="131">
        <v>119</v>
      </c>
      <c r="B77" s="132">
        <f t="shared" si="46"/>
        <v>21.907938604027905</v>
      </c>
      <c r="C77" s="133">
        <f t="shared" si="47"/>
        <v>0.22386980108499097</v>
      </c>
      <c r="D77" s="133">
        <f t="shared" si="48"/>
        <v>0.14924653405666063</v>
      </c>
      <c r="E77" s="133">
        <f t="shared" si="49"/>
        <v>0.07462326702833032</v>
      </c>
      <c r="F77" s="133"/>
      <c r="G77" s="134">
        <f t="shared" si="50"/>
        <v>1.3426078123795204</v>
      </c>
      <c r="H77" s="133">
        <f t="shared" si="51"/>
        <v>0.2003795625950387</v>
      </c>
      <c r="I77" s="135">
        <f t="shared" si="52"/>
        <v>0.8950718749196803</v>
      </c>
      <c r="J77" s="133">
        <f t="shared" si="53"/>
        <v>0.13358637506335916</v>
      </c>
      <c r="K77" s="135">
        <f t="shared" si="54"/>
        <v>0.44753593745984016</v>
      </c>
      <c r="L77" s="133">
        <f t="shared" si="55"/>
        <v>0.06679318753167958</v>
      </c>
      <c r="M77" s="136">
        <f t="shared" si="56"/>
        <v>32.360599762753374</v>
      </c>
      <c r="N77" s="33">
        <f t="shared" si="57"/>
        <v>21.825124798125678</v>
      </c>
      <c r="O77" s="137">
        <f t="shared" si="58"/>
        <v>2.5088775863699317</v>
      </c>
      <c r="P77" s="138">
        <f t="shared" si="59"/>
        <v>43.41528311718127</v>
      </c>
      <c r="Q77" s="14">
        <f t="shared" si="60"/>
        <v>4.584061590110176</v>
      </c>
      <c r="R77" s="139">
        <f t="shared" si="61"/>
        <v>12.508877586369932</v>
      </c>
      <c r="S77" s="140">
        <f t="shared" si="62"/>
        <v>0.5441213649756854</v>
      </c>
      <c r="T77" s="141">
        <f t="shared" si="63"/>
        <v>0.06327405098435446</v>
      </c>
      <c r="U77" s="142">
        <f t="shared" si="64"/>
        <v>0.0812082278288003</v>
      </c>
      <c r="V77" s="139">
        <f t="shared" si="65"/>
        <v>22.50887758636993</v>
      </c>
      <c r="W77" s="143">
        <f t="shared" si="66"/>
        <v>0.9791095253591373</v>
      </c>
      <c r="X77" s="141">
        <f t="shared" si="67"/>
        <v>0.1138573671511861</v>
      </c>
      <c r="Y77" s="142">
        <f t="shared" si="68"/>
        <v>0.1461287031217133</v>
      </c>
      <c r="Z77" s="139">
        <f t="shared" si="69"/>
        <v>32.508877586369934</v>
      </c>
      <c r="AA77" s="144">
        <f t="shared" si="70"/>
        <v>1.4140976857425895</v>
      </c>
      <c r="AB77" s="141">
        <f t="shared" si="71"/>
        <v>0.16444068331801778</v>
      </c>
      <c r="AC77" s="142">
        <f t="shared" si="72"/>
        <v>0.21104917841462636</v>
      </c>
      <c r="AD77" s="136">
        <f t="shared" si="73"/>
        <v>32.360599762753374</v>
      </c>
      <c r="AE77" s="33">
        <f t="shared" si="74"/>
        <v>22.279889005324975</v>
      </c>
      <c r="AF77" s="137">
        <f t="shared" si="75"/>
        <v>4.373410835887048</v>
      </c>
      <c r="AG77" s="138">
        <f t="shared" si="76"/>
        <v>42.31862477924186</v>
      </c>
      <c r="AH77" s="14">
        <f t="shared" si="77"/>
        <v>7.364785287552551</v>
      </c>
      <c r="AI77" s="139">
        <f t="shared" si="78"/>
        <v>14.373410835887048</v>
      </c>
      <c r="AJ77" s="140">
        <f t="shared" si="79"/>
        <v>0.6124645951048314</v>
      </c>
      <c r="AK77" s="141">
        <f t="shared" si="80"/>
        <v>0.11661209946008573</v>
      </c>
      <c r="AL77" s="142">
        <f t="shared" si="81"/>
        <v>0.09140821805181208</v>
      </c>
      <c r="AM77" s="139">
        <f t="shared" si="82"/>
        <v>24.37341083588705</v>
      </c>
      <c r="AN77" s="143">
        <f t="shared" si="83"/>
        <v>1.0385740287652474</v>
      </c>
      <c r="AO77" s="141">
        <f t="shared" si="84"/>
        <v>0.19774252896741787</v>
      </c>
      <c r="AP77" s="142">
        <f t="shared" si="85"/>
        <v>0.15500357415447572</v>
      </c>
      <c r="AQ77" s="139">
        <f t="shared" si="86"/>
        <v>34.37341083588705</v>
      </c>
      <c r="AR77" s="144">
        <f t="shared" si="87"/>
        <v>1.4646834624256633</v>
      </c>
      <c r="AS77" s="141">
        <f t="shared" si="88"/>
        <v>0.27887295847474997</v>
      </c>
      <c r="AT77" s="142">
        <f t="shared" si="89"/>
        <v>0.21859893025713933</v>
      </c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1:59" ht="15">
      <c r="A78" s="131">
        <v>120</v>
      </c>
      <c r="B78" s="132">
        <f t="shared" si="46"/>
        <v>21.975424044826323</v>
      </c>
      <c r="C78" s="133">
        <f t="shared" si="47"/>
        <v>0.22452531645569623</v>
      </c>
      <c r="D78" s="133">
        <f t="shared" si="48"/>
        <v>0.14968354430379746</v>
      </c>
      <c r="E78" s="133">
        <f t="shared" si="49"/>
        <v>0.07484177215189873</v>
      </c>
      <c r="F78" s="133"/>
      <c r="G78" s="134">
        <f t="shared" si="50"/>
        <v>1.3426078123795204</v>
      </c>
      <c r="H78" s="133">
        <f t="shared" si="51"/>
        <v>0.20096629596693455</v>
      </c>
      <c r="I78" s="135">
        <f t="shared" si="52"/>
        <v>0.8950718749196803</v>
      </c>
      <c r="J78" s="133">
        <f t="shared" si="53"/>
        <v>0.13397753064462303</v>
      </c>
      <c r="K78" s="135">
        <f t="shared" si="54"/>
        <v>0.44753593745984016</v>
      </c>
      <c r="L78" s="133">
        <f t="shared" si="55"/>
        <v>0.06698876532231152</v>
      </c>
      <c r="M78" s="136">
        <f t="shared" si="56"/>
        <v>32.10199587077658</v>
      </c>
      <c r="N78" s="33">
        <f t="shared" si="57"/>
        <v>21.821188417969346</v>
      </c>
      <c r="O78" s="137">
        <f t="shared" si="58"/>
        <v>2.492738427728968</v>
      </c>
      <c r="P78" s="138">
        <f t="shared" si="59"/>
        <v>43.4250631471909</v>
      </c>
      <c r="Q78" s="14">
        <f t="shared" si="60"/>
        <v>4.598728767391755</v>
      </c>
      <c r="R78" s="139">
        <f t="shared" si="61"/>
        <v>12.492738427728968</v>
      </c>
      <c r="S78" s="140">
        <f t="shared" si="62"/>
        <v>0.5435173594900368</v>
      </c>
      <c r="T78" s="141">
        <f t="shared" si="63"/>
        <v>0.06339417073338634</v>
      </c>
      <c r="U78" s="142">
        <f t="shared" si="64"/>
        <v>0.08135560475910994</v>
      </c>
      <c r="V78" s="139">
        <f t="shared" si="65"/>
        <v>22.492738427728966</v>
      </c>
      <c r="W78" s="143">
        <f t="shared" si="66"/>
        <v>0.9785839885036098</v>
      </c>
      <c r="X78" s="141">
        <f t="shared" si="67"/>
        <v>0.11413898629173995</v>
      </c>
      <c r="Y78" s="142">
        <f t="shared" si="68"/>
        <v>0.14647791979816693</v>
      </c>
      <c r="Z78" s="139">
        <f t="shared" si="69"/>
        <v>32.492738427728966</v>
      </c>
      <c r="AA78" s="144">
        <f t="shared" si="70"/>
        <v>1.413650617517183</v>
      </c>
      <c r="AB78" s="141">
        <f t="shared" si="71"/>
        <v>0.1648838018500936</v>
      </c>
      <c r="AC78" s="142">
        <f t="shared" si="72"/>
        <v>0.21160023483722393</v>
      </c>
      <c r="AD78" s="136">
        <f t="shared" si="73"/>
        <v>32.10199587077658</v>
      </c>
      <c r="AE78" s="33">
        <f t="shared" si="74"/>
        <v>22.273461936144226</v>
      </c>
      <c r="AF78" s="137">
        <f t="shared" si="75"/>
        <v>4.3470598522459785</v>
      </c>
      <c r="AG78" s="138">
        <f t="shared" si="76"/>
        <v>42.3336801487636</v>
      </c>
      <c r="AH78" s="14">
        <f t="shared" si="77"/>
        <v>7.389811594844017</v>
      </c>
      <c r="AI78" s="139">
        <f t="shared" si="78"/>
        <v>14.347059852245978</v>
      </c>
      <c r="AJ78" s="140">
        <f t="shared" si="79"/>
        <v>0.6115181591911774</v>
      </c>
      <c r="AK78" s="141">
        <f t="shared" si="80"/>
        <v>0.11679165446887577</v>
      </c>
      <c r="AL78" s="142">
        <f t="shared" si="81"/>
        <v>0.09153420547386927</v>
      </c>
      <c r="AM78" s="139">
        <f t="shared" si="82"/>
        <v>24.347059852245977</v>
      </c>
      <c r="AN78" s="143">
        <f t="shared" si="83"/>
        <v>1.0377505479097944</v>
      </c>
      <c r="AO78" s="141">
        <f t="shared" si="84"/>
        <v>0.19819624584276097</v>
      </c>
      <c r="AP78" s="142">
        <f t="shared" si="85"/>
        <v>0.1553341801143458</v>
      </c>
      <c r="AQ78" s="139">
        <f t="shared" si="86"/>
        <v>34.34705985224598</v>
      </c>
      <c r="AR78" s="144">
        <f t="shared" si="87"/>
        <v>1.4639829366284116</v>
      </c>
      <c r="AS78" s="141">
        <f t="shared" si="88"/>
        <v>0.2796008372166462</v>
      </c>
      <c r="AT78" s="142">
        <f t="shared" si="89"/>
        <v>0.21913415475482237</v>
      </c>
      <c r="AV78" s="178" t="s">
        <v>172</v>
      </c>
      <c r="AW78" s="179"/>
      <c r="AY78" s="178"/>
      <c r="AZ78" s="12"/>
      <c r="BA78" s="12"/>
      <c r="BB78" s="12"/>
      <c r="BC78" s="12"/>
      <c r="BD78" s="12"/>
      <c r="BE78" s="12"/>
      <c r="BF78" s="12"/>
      <c r="BG78" s="12"/>
    </row>
    <row r="79" spans="1:59" ht="15">
      <c r="A79" s="131">
        <v>121</v>
      </c>
      <c r="B79" s="132">
        <f aca="true" t="shared" si="90" ref="B79:B106">ASIN(A79/2/$C$5+$C$5/A79*($C$4/$C$5-0.5*($C$4/$C$5)^2))*180/PI()</f>
        <v>22.043980854909314</v>
      </c>
      <c r="C79" s="133">
        <f aca="true" t="shared" si="91" ref="C79:C106">$C$9*SIN(B79*PI()/180)</f>
        <v>0.22519091955225443</v>
      </c>
      <c r="D79" s="133">
        <f aca="true" t="shared" si="92" ref="D79:D106">$D$9*SIN(B79*PI()/180)</f>
        <v>0.15012727970150294</v>
      </c>
      <c r="E79" s="133">
        <f aca="true" t="shared" si="93" ref="E79:E106">$E$9*SIN(B79*PI()/180)</f>
        <v>0.07506363985075147</v>
      </c>
      <c r="F79" s="133"/>
      <c r="G79" s="134">
        <f aca="true" t="shared" si="94" ref="G79:G106">$H$7*15/(SQRT(2)*237)</f>
        <v>1.3426078123795204</v>
      </c>
      <c r="H79" s="133">
        <f aca="true" t="shared" si="95" ref="H79:H106">G79*$C$8*SIN(B79*PI()/180)</f>
        <v>0.20156205857852322</v>
      </c>
      <c r="I79" s="135">
        <f aca="true" t="shared" si="96" ref="I79:I106">$I$7*15/(SQRT(2)*237)</f>
        <v>0.8950718749196803</v>
      </c>
      <c r="J79" s="133">
        <f aca="true" t="shared" si="97" ref="J79:J106">I79*$C$8*SIN(B79*PI()/180)</f>
        <v>0.1343747057190155</v>
      </c>
      <c r="K79" s="135">
        <f aca="true" t="shared" si="98" ref="K79:K106">$J$7*15/(SQRT(2)*237)</f>
        <v>0.44753593745984016</v>
      </c>
      <c r="L79" s="133">
        <f aca="true" t="shared" si="99" ref="L79:L106">K79*$C$8*SIN(B79*PI()/180)</f>
        <v>0.06718735285950775</v>
      </c>
      <c r="M79" s="136">
        <f aca="true" t="shared" si="100" ref="M79:M106">ACOS(1-((147.5-A79)^2/(2*($C$5-$C$4)^2)))*180/PI()+$R$4</f>
        <v>31.843428189918058</v>
      </c>
      <c r="N79" s="33">
        <f aca="true" t="shared" si="101" ref="N79:N106">SQRT((SQRT((15*COS((90-M79)*PI()/180)+1.5)^2+(15*SIN((90-M79)*PI()/180))^2))^2+15^2)</f>
        <v>21.81724071646832</v>
      </c>
      <c r="O79" s="137">
        <f aca="true" t="shared" si="102" ref="O79:O106">(N79-15*SQRT(2))*$R$2</f>
        <v>2.4765528515747603</v>
      </c>
      <c r="P79" s="138">
        <f aca="true" t="shared" si="103" ref="P79:P106">ASIN(15/N79)*180/PI()</f>
        <v>43.43487643770664</v>
      </c>
      <c r="Q79" s="14">
        <f aca="true" t="shared" si="104" ref="Q79:Q106">(ACOS((1.5^2-(N79*COS(P79*PI()/180))^2-15^2)/-((2*(N79*COS(P79*PI()/180)*15)))))*180/PI()</f>
        <v>4.6133153534228635</v>
      </c>
      <c r="R79" s="139">
        <f aca="true" t="shared" si="105" ref="R79:R106">$P$7+O79</f>
        <v>12.47655285157476</v>
      </c>
      <c r="S79" s="140">
        <f aca="true" t="shared" si="106" ref="S79:S106">R79*SIN(P79*PI()/180)*15/237</f>
        <v>0.5429113979394048</v>
      </c>
      <c r="T79" s="141">
        <f aca="true" t="shared" si="107" ref="T79:T106">R79*15*SIN(Q79*PI()/180)/237</f>
        <v>0.06351242162935555</v>
      </c>
      <c r="U79" s="142">
        <f aca="true" t="shared" si="108" ref="U79:U106">S79*$C$8*SIN(B79*PI()/180)</f>
        <v>0.08150581129158299</v>
      </c>
      <c r="V79" s="139">
        <f aca="true" t="shared" si="109" ref="V79:V106">$P$8+O79</f>
        <v>22.47655285157476</v>
      </c>
      <c r="W79" s="143">
        <f aca="true" t="shared" si="110" ref="W79:W106">V79*SIN(P79*PI()/180)*15/237</f>
        <v>0.9780567497028767</v>
      </c>
      <c r="X79" s="141">
        <f aca="true" t="shared" si="111" ref="X79:X106">V79*15*SIN(Q79*PI()/180)/237</f>
        <v>0.11441784589591421</v>
      </c>
      <c r="Y79" s="142">
        <f aca="true" t="shared" si="112" ref="Y79:Y106">W79*$C$8*SIN(B79*PI()/180)</f>
        <v>0.14683299922658663</v>
      </c>
      <c r="Z79" s="139">
        <f aca="true" t="shared" si="113" ref="Z79:Z106">$P$9+O79</f>
        <v>32.47655285157476</v>
      </c>
      <c r="AA79" s="144">
        <f aca="true" t="shared" si="114" ref="AA79:AA106">Z79*SIN(P79*PI()/180)*15/237</f>
        <v>1.4132021014663487</v>
      </c>
      <c r="AB79" s="141">
        <f aca="true" t="shared" si="115" ref="AB79:AB106">Z79*15*SIN(Q79*PI()/180)/237</f>
        <v>0.1653232701624729</v>
      </c>
      <c r="AC79" s="142">
        <f aca="true" t="shared" si="116" ref="AC79:AC106">AA79*$C$8*SIN(B79*PI()/180)</f>
        <v>0.21216018716159024</v>
      </c>
      <c r="AD79" s="136">
        <f aca="true" t="shared" si="117" ref="AD79:AD106">ACOS(1-((147.5-A79)^2/(2*($C$5-$C$4)^2)))*180/PI()+$AI$4</f>
        <v>31.843428189918058</v>
      </c>
      <c r="AE79" s="33">
        <f aca="true" t="shared" si="118" ref="AE79:AE106">SQRT((SQRT((15*COS((90-AD79)*PI()/180)+2.5)^2+(15*SIN((90-AD79)*PI()/180))^2))^2+15^2)</f>
        <v>22.267015683903516</v>
      </c>
      <c r="AF79" s="137">
        <f aca="true" t="shared" si="119" ref="AF79:AF106">(AE79-15*SQRT(2))*$AI$2</f>
        <v>4.320630218059065</v>
      </c>
      <c r="AG79" s="138">
        <f aca="true" t="shared" si="120" ref="AG79:AG106">ASIN(15/AE79)*180/PI()</f>
        <v>42.34879280861942</v>
      </c>
      <c r="AH79" s="14">
        <f aca="true" t="shared" si="121" ref="AH79:AH106">(ACOS((2.5^2-(AE79*COS(AG79*PI()/180))^2-15^2)/-((2*(AE79*COS(AG79*PI()/180)*15)))))*180/PI()</f>
        <v>7.414724068667284</v>
      </c>
      <c r="AI79" s="139">
        <f aca="true" t="shared" si="122" ref="AI79:AI106">$AG$7+AF79</f>
        <v>14.320630218059065</v>
      </c>
      <c r="AJ79" s="140">
        <f aca="true" t="shared" si="123" ref="AJ79:AJ106">AI79*SIN(AG79*PI()/180)*15/237</f>
        <v>0.6105683496227421</v>
      </c>
      <c r="AK79" s="141">
        <f aca="true" t="shared" si="124" ref="AK79:AK106">AI79*15*SIN(AH79*PI()/180)/237</f>
        <v>0.11696731425392505</v>
      </c>
      <c r="AL79" s="142">
        <f aca="true" t="shared" si="125" ref="AL79:AL106">AJ79*$C$8*SIN(B79*PI()/180)</f>
        <v>0.09166296540069843</v>
      </c>
      <c r="AM79" s="139">
        <f aca="true" t="shared" si="126" ref="AM79:AM106">$AG$8+AF79</f>
        <v>24.320630218059065</v>
      </c>
      <c r="AN79" s="143">
        <f aca="true" t="shared" si="127" ref="AN79:AN106">AM79*SIN(AG79*PI()/180)*15/237</f>
        <v>1.036924131683774</v>
      </c>
      <c r="AO79" s="141">
        <f aca="true" t="shared" si="128" ref="AO79:AO106">AM79*15*SIN(AH79*PI()/180)/237</f>
        <v>0.19864480502973125</v>
      </c>
      <c r="AP79" s="142">
        <f aca="true" t="shared" si="129" ref="AP79:AP106">AN79*$C$8*SIN(B79*PI()/180)</f>
        <v>0.155670599146528</v>
      </c>
      <c r="AQ79" s="139">
        <f aca="true" t="shared" si="130" ref="AQ79:AQ106">$AG$9+AF79</f>
        <v>34.320630218059065</v>
      </c>
      <c r="AR79" s="144">
        <f aca="true" t="shared" si="131" ref="AR79:AR106">AQ79*SIN(AG79*PI()/180)*15/237</f>
        <v>1.463279913744806</v>
      </c>
      <c r="AS79" s="141">
        <f aca="true" t="shared" si="132" ref="AS79:AS106">AQ79*15*SIN(AH79*PI()/180)/237</f>
        <v>0.28032229580553747</v>
      </c>
      <c r="AT79" s="142">
        <f aca="true" t="shared" si="133" ref="AT79:AT106">AR79*$C$8*SIN(B79*PI()/180)</f>
        <v>0.21967823289235758</v>
      </c>
      <c r="AU79" s="179"/>
      <c r="AV79" s="179"/>
      <c r="AX79" s="179"/>
      <c r="AY79" s="180" t="s">
        <v>173</v>
      </c>
      <c r="AZ79" s="152" t="s">
        <v>174</v>
      </c>
      <c r="BA79" s="12"/>
      <c r="BB79" s="12"/>
      <c r="BC79" s="12"/>
      <c r="BD79" s="12"/>
      <c r="BE79" s="12"/>
      <c r="BF79" s="12"/>
      <c r="BG79" s="12"/>
    </row>
    <row r="80" spans="1:59" ht="15">
      <c r="A80" s="131">
        <v>122</v>
      </c>
      <c r="B80" s="132">
        <f t="shared" si="90"/>
        <v>22.11358511952205</v>
      </c>
      <c r="C80" s="133">
        <f t="shared" si="91"/>
        <v>0.22586636231583318</v>
      </c>
      <c r="D80" s="133">
        <f t="shared" si="92"/>
        <v>0.15057757487722212</v>
      </c>
      <c r="E80" s="133">
        <f t="shared" si="93"/>
        <v>0.07528878743861106</v>
      </c>
      <c r="F80" s="133"/>
      <c r="G80" s="134">
        <f t="shared" si="94"/>
        <v>1.3426078123795204</v>
      </c>
      <c r="H80" s="133">
        <f t="shared" si="95"/>
        <v>0.2021666283993206</v>
      </c>
      <c r="I80" s="135">
        <f t="shared" si="96"/>
        <v>0.8950718749196803</v>
      </c>
      <c r="J80" s="133">
        <f t="shared" si="97"/>
        <v>0.13477775226621375</v>
      </c>
      <c r="K80" s="135">
        <f t="shared" si="98"/>
        <v>0.44753593745984016</v>
      </c>
      <c r="L80" s="133">
        <f t="shared" si="99"/>
        <v>0.06738887613310687</v>
      </c>
      <c r="M80" s="136">
        <f t="shared" si="100"/>
        <v>31.58489538902203</v>
      </c>
      <c r="N80" s="33">
        <f t="shared" si="101"/>
        <v>21.81328175215492</v>
      </c>
      <c r="O80" s="137">
        <f t="shared" si="102"/>
        <v>2.4603210978898287</v>
      </c>
      <c r="P80" s="138">
        <f t="shared" si="103"/>
        <v>43.44472289206916</v>
      </c>
      <c r="Q80" s="14">
        <f t="shared" si="104"/>
        <v>4.627821126074034</v>
      </c>
      <c r="R80" s="139">
        <f t="shared" si="105"/>
        <v>12.460321097889828</v>
      </c>
      <c r="S80" s="140">
        <f t="shared" si="106"/>
        <v>0.5423034873077196</v>
      </c>
      <c r="T80" s="141">
        <f t="shared" si="107"/>
        <v>0.06362880399369227</v>
      </c>
      <c r="U80" s="142">
        <f t="shared" si="108"/>
        <v>0.08165874396625682</v>
      </c>
      <c r="V80" s="139">
        <f t="shared" si="109"/>
        <v>22.460321097889828</v>
      </c>
      <c r="W80" s="143">
        <f t="shared" si="110"/>
        <v>0.9775278150335592</v>
      </c>
      <c r="X80" s="141">
        <f t="shared" si="111"/>
        <v>0.11469394388360077</v>
      </c>
      <c r="Y80" s="142">
        <f t="shared" si="112"/>
        <v>0.1471937677627831</v>
      </c>
      <c r="Z80" s="139">
        <f t="shared" si="113"/>
        <v>32.46032109788983</v>
      </c>
      <c r="AA80" s="144">
        <f t="shared" si="114"/>
        <v>1.412752142759399</v>
      </c>
      <c r="AB80" s="141">
        <f t="shared" si="115"/>
        <v>0.1657590837735093</v>
      </c>
      <c r="AC80" s="142">
        <f t="shared" si="116"/>
        <v>0.21272879155930935</v>
      </c>
      <c r="AD80" s="136">
        <f t="shared" si="117"/>
        <v>31.58489538902203</v>
      </c>
      <c r="AE80" s="33">
        <f t="shared" si="118"/>
        <v>22.26055033757008</v>
      </c>
      <c r="AF80" s="137">
        <f t="shared" si="119"/>
        <v>4.294122298091981</v>
      </c>
      <c r="AG80" s="138">
        <f t="shared" si="120"/>
        <v>42.363962678087965</v>
      </c>
      <c r="AH80" s="14">
        <f t="shared" si="121"/>
        <v>7.439522336968484</v>
      </c>
      <c r="AI80" s="139">
        <f t="shared" si="122"/>
        <v>14.294122298091981</v>
      </c>
      <c r="AJ80" s="140">
        <f t="shared" si="123"/>
        <v>0.6096151741332827</v>
      </c>
      <c r="AK80" s="141">
        <f t="shared" si="124"/>
        <v>0.117139079778387</v>
      </c>
      <c r="AL80" s="142">
        <f t="shared" si="125"/>
        <v>0.09179437452934516</v>
      </c>
      <c r="AM80" s="139">
        <f t="shared" si="126"/>
        <v>24.29412229809198</v>
      </c>
      <c r="AN80" s="143">
        <f t="shared" si="127"/>
        <v>1.0360947868162216</v>
      </c>
      <c r="AO80" s="141">
        <f t="shared" si="128"/>
        <v>0.19908820357595172</v>
      </c>
      <c r="AP80" s="142">
        <f t="shared" si="129"/>
        <v>0.15601264034171908</v>
      </c>
      <c r="AQ80" s="139">
        <f t="shared" si="130"/>
        <v>34.29412229809198</v>
      </c>
      <c r="AR80" s="144">
        <f t="shared" si="131"/>
        <v>1.46257439949916</v>
      </c>
      <c r="AS80" s="141">
        <f t="shared" si="132"/>
        <v>0.2810373273735164</v>
      </c>
      <c r="AT80" s="142">
        <f t="shared" si="133"/>
        <v>0.2202309061540929</v>
      </c>
      <c r="AV80" s="135"/>
      <c r="AW80" s="181" t="s">
        <v>175</v>
      </c>
      <c r="AX80" s="180" t="s">
        <v>176</v>
      </c>
      <c r="AY80" s="182" t="s">
        <v>167</v>
      </c>
      <c r="AZ80" s="182" t="s">
        <v>177</v>
      </c>
      <c r="BA80" s="183"/>
      <c r="BC80" s="12"/>
      <c r="BD80" s="12"/>
      <c r="BE80" s="12"/>
      <c r="BF80" s="12"/>
      <c r="BG80" s="12"/>
    </row>
    <row r="81" spans="1:59" ht="15">
      <c r="A81" s="131">
        <v>123</v>
      </c>
      <c r="B81" s="132">
        <f t="shared" si="90"/>
        <v>22.18421374146384</v>
      </c>
      <c r="C81" s="133">
        <f t="shared" si="91"/>
        <v>0.2265514047545539</v>
      </c>
      <c r="D81" s="133">
        <f t="shared" si="92"/>
        <v>0.15103426983636925</v>
      </c>
      <c r="E81" s="133">
        <f t="shared" si="93"/>
        <v>0.07551713491818463</v>
      </c>
      <c r="F81" s="133"/>
      <c r="G81" s="134">
        <f t="shared" si="94"/>
        <v>1.3426078123795204</v>
      </c>
      <c r="H81" s="133">
        <f t="shared" si="95"/>
        <v>0.2027797906193459</v>
      </c>
      <c r="I81" s="135">
        <f t="shared" si="96"/>
        <v>0.8950718749196803</v>
      </c>
      <c r="J81" s="133">
        <f t="shared" si="97"/>
        <v>0.13518652707956394</v>
      </c>
      <c r="K81" s="135">
        <f t="shared" si="98"/>
        <v>0.44753593745984016</v>
      </c>
      <c r="L81" s="133">
        <f t="shared" si="99"/>
        <v>0.06759326353978197</v>
      </c>
      <c r="M81" s="136">
        <f t="shared" si="100"/>
        <v>31.326396138540204</v>
      </c>
      <c r="N81" s="33">
        <f t="shared" si="101"/>
        <v>21.809311583542822</v>
      </c>
      <c r="O81" s="137">
        <f t="shared" si="102"/>
        <v>2.444043406580222</v>
      </c>
      <c r="P81" s="138">
        <f t="shared" si="103"/>
        <v>43.454602413573326</v>
      </c>
      <c r="Q81" s="14">
        <f t="shared" si="104"/>
        <v>4.642245862236047</v>
      </c>
      <c r="R81" s="139">
        <f t="shared" si="105"/>
        <v>12.444043406580223</v>
      </c>
      <c r="S81" s="140">
        <f t="shared" si="106"/>
        <v>0.5416936345815864</v>
      </c>
      <c r="T81" s="141">
        <f t="shared" si="107"/>
        <v>0.06374331819000002</v>
      </c>
      <c r="U81" s="142">
        <f t="shared" si="108"/>
        <v>0.08181430257403892</v>
      </c>
      <c r="V81" s="139">
        <f t="shared" si="109"/>
        <v>22.44404340658022</v>
      </c>
      <c r="W81" s="143">
        <f t="shared" si="110"/>
        <v>0.9769971905746062</v>
      </c>
      <c r="X81" s="141">
        <f t="shared" si="111"/>
        <v>0.11496727820631876</v>
      </c>
      <c r="Y81" s="142">
        <f t="shared" si="112"/>
        <v>0.14756005731061975</v>
      </c>
      <c r="Z81" s="139">
        <f t="shared" si="113"/>
        <v>32.44404340658022</v>
      </c>
      <c r="AA81" s="144">
        <f t="shared" si="114"/>
        <v>1.4123007465676258</v>
      </c>
      <c r="AB81" s="141">
        <f t="shared" si="115"/>
        <v>0.1661912382226375</v>
      </c>
      <c r="AC81" s="142">
        <f t="shared" si="116"/>
        <v>0.21330581204720056</v>
      </c>
      <c r="AD81" s="136">
        <f t="shared" si="117"/>
        <v>31.326396138540204</v>
      </c>
      <c r="AE81" s="33">
        <f t="shared" si="118"/>
        <v>22.254065986093988</v>
      </c>
      <c r="AF81" s="137">
        <f t="shared" si="119"/>
        <v>4.26753645704</v>
      </c>
      <c r="AG81" s="138">
        <f t="shared" si="120"/>
        <v>42.37918967648117</v>
      </c>
      <c r="AH81" s="14">
        <f t="shared" si="121"/>
        <v>7.464206025222418</v>
      </c>
      <c r="AI81" s="139">
        <f t="shared" si="122"/>
        <v>14.26753645704</v>
      </c>
      <c r="AJ81" s="140">
        <f t="shared" si="123"/>
        <v>0.6086586404608848</v>
      </c>
      <c r="AK81" s="141">
        <f t="shared" si="124"/>
        <v>0.11730695210882504</v>
      </c>
      <c r="AL81" s="142">
        <f t="shared" si="125"/>
        <v>0.09192831334160693</v>
      </c>
      <c r="AM81" s="139">
        <f t="shared" si="126"/>
        <v>24.267536457040002</v>
      </c>
      <c r="AN81" s="143">
        <f t="shared" si="127"/>
        <v>1.0352625200399383</v>
      </c>
      <c r="AO81" s="141">
        <f t="shared" si="128"/>
        <v>0.19952643860674985</v>
      </c>
      <c r="AP81" s="142">
        <f t="shared" si="129"/>
        <v>0.1563601188031917</v>
      </c>
      <c r="AQ81" s="139">
        <f t="shared" si="130"/>
        <v>34.26753645704</v>
      </c>
      <c r="AR81" s="144">
        <f t="shared" si="131"/>
        <v>1.4618663996189918</v>
      </c>
      <c r="AS81" s="141">
        <f t="shared" si="132"/>
        <v>0.2817459251046746</v>
      </c>
      <c r="AT81" s="142">
        <f t="shared" si="133"/>
        <v>0.2207919242647764</v>
      </c>
      <c r="AW81" s="184">
        <v>0</v>
      </c>
      <c r="AX81" s="185">
        <v>0</v>
      </c>
      <c r="AY81" s="186">
        <f aca="true" t="shared" si="134" ref="AY81:AY88">AX81-$AX$83</f>
        <v>-37.97150930407233</v>
      </c>
      <c r="AZ81" s="187">
        <f aca="true" t="shared" si="135" ref="AZ81:AZ88">AW81-$AW$83</f>
        <v>-150</v>
      </c>
      <c r="BA81" s="12"/>
      <c r="BB81" s="12"/>
      <c r="BC81" s="12"/>
      <c r="BD81" s="12"/>
      <c r="BE81" s="12"/>
      <c r="BF81" s="12"/>
      <c r="BG81" s="12"/>
    </row>
    <row r="82" spans="1:59" ht="15">
      <c r="A82" s="131">
        <v>124</v>
      </c>
      <c r="B82" s="132">
        <f t="shared" si="90"/>
        <v>22.25584440783906</v>
      </c>
      <c r="C82" s="133">
        <f t="shared" si="91"/>
        <v>0.2272458146182116</v>
      </c>
      <c r="D82" s="133">
        <f t="shared" si="92"/>
        <v>0.1514972097454744</v>
      </c>
      <c r="E82" s="133">
        <f t="shared" si="93"/>
        <v>0.0757486048727372</v>
      </c>
      <c r="F82" s="133"/>
      <c r="G82" s="134">
        <f t="shared" si="94"/>
        <v>1.3426078123795204</v>
      </c>
      <c r="H82" s="133">
        <f t="shared" si="95"/>
        <v>0.20340133735797272</v>
      </c>
      <c r="I82" s="135">
        <f t="shared" si="96"/>
        <v>0.8950718749196803</v>
      </c>
      <c r="J82" s="133">
        <f t="shared" si="97"/>
        <v>0.13560089157198182</v>
      </c>
      <c r="K82" s="135">
        <f t="shared" si="98"/>
        <v>0.44753593745984016</v>
      </c>
      <c r="L82" s="133">
        <f t="shared" si="99"/>
        <v>0.06780044578599091</v>
      </c>
      <c r="M82" s="136">
        <f t="shared" si="100"/>
        <v>31.06792911046977</v>
      </c>
      <c r="N82" s="33">
        <f t="shared" si="101"/>
        <v>21.805330269129048</v>
      </c>
      <c r="O82" s="137">
        <f t="shared" si="102"/>
        <v>2.4277200174837463</v>
      </c>
      <c r="P82" s="138">
        <f t="shared" si="103"/>
        <v>43.464514905461236</v>
      </c>
      <c r="Q82" s="14">
        <f t="shared" si="104"/>
        <v>4.656589337814843</v>
      </c>
      <c r="R82" s="139">
        <f t="shared" si="105"/>
        <v>12.427720017483747</v>
      </c>
      <c r="S82" s="140">
        <f t="shared" si="106"/>
        <v>0.5410818467506812</v>
      </c>
      <c r="T82" s="141">
        <f t="shared" si="107"/>
        <v>0.06385596462399822</v>
      </c>
      <c r="U82" s="142">
        <f t="shared" si="108"/>
        <v>0.08197239002665657</v>
      </c>
      <c r="V82" s="139">
        <f t="shared" si="109"/>
        <v>22.427720017483747</v>
      </c>
      <c r="W82" s="143">
        <f t="shared" si="110"/>
        <v>0.9764648824076388</v>
      </c>
      <c r="X82" s="141">
        <f t="shared" si="111"/>
        <v>0.11523784684709579</v>
      </c>
      <c r="Y82" s="142">
        <f t="shared" si="112"/>
        <v>0.14793170509920003</v>
      </c>
      <c r="Z82" s="139">
        <f t="shared" si="113"/>
        <v>32.42772001748374</v>
      </c>
      <c r="AA82" s="144">
        <f t="shared" si="114"/>
        <v>1.4118479180645964</v>
      </c>
      <c r="AB82" s="141">
        <f t="shared" si="115"/>
        <v>0.16661972907019337</v>
      </c>
      <c r="AC82" s="142">
        <f t="shared" si="116"/>
        <v>0.21389102017174352</v>
      </c>
      <c r="AD82" s="136">
        <f t="shared" si="117"/>
        <v>31.06792911046977</v>
      </c>
      <c r="AE82" s="33">
        <f t="shared" si="118"/>
        <v>22.24756271841163</v>
      </c>
      <c r="AF82" s="137">
        <f t="shared" si="119"/>
        <v>4.240873059542331</v>
      </c>
      <c r="AG82" s="138">
        <f t="shared" si="120"/>
        <v>42.39447372313226</v>
      </c>
      <c r="AH82" s="14">
        <f t="shared" si="121"/>
        <v>7.488774756419239</v>
      </c>
      <c r="AI82" s="139">
        <f t="shared" si="122"/>
        <v>14.24087305954233</v>
      </c>
      <c r="AJ82" s="140">
        <f t="shared" si="123"/>
        <v>0.6076987563486814</v>
      </c>
      <c r="AK82" s="141">
        <f t="shared" si="124"/>
        <v>0.11747093241528275</v>
      </c>
      <c r="AL82" s="142">
        <f t="shared" si="125"/>
        <v>0.09206466595262013</v>
      </c>
      <c r="AM82" s="139">
        <f t="shared" si="126"/>
        <v>24.24087305954233</v>
      </c>
      <c r="AN82" s="143">
        <f t="shared" si="127"/>
        <v>1.034427338092118</v>
      </c>
      <c r="AO82" s="141">
        <f t="shared" si="128"/>
        <v>0.19995950732506995</v>
      </c>
      <c r="AP82" s="142">
        <f t="shared" si="129"/>
        <v>0.15671285540539437</v>
      </c>
      <c r="AQ82" s="139">
        <f t="shared" si="130"/>
        <v>34.24087305954233</v>
      </c>
      <c r="AR82" s="144">
        <f t="shared" si="131"/>
        <v>1.4611559198355548</v>
      </c>
      <c r="AS82" s="141">
        <f t="shared" si="132"/>
        <v>0.2824480822348571</v>
      </c>
      <c r="AT82" s="142">
        <f t="shared" si="133"/>
        <v>0.2213610448581686</v>
      </c>
      <c r="AW82" s="184">
        <v>57.6</v>
      </c>
      <c r="AX82" s="188">
        <f aca="true" t="shared" si="136" ref="AX82:AX88">DEGREES(ACOS((237^2+222^2-AW82^2)/(2*237*222)))</f>
        <v>13.925620563642896</v>
      </c>
      <c r="AY82" s="186">
        <f t="shared" si="134"/>
        <v>-24.045888740429433</v>
      </c>
      <c r="AZ82" s="187">
        <f t="shared" si="135"/>
        <v>-92.4</v>
      </c>
      <c r="BA82" s="12"/>
      <c r="BB82" s="12"/>
      <c r="BC82" s="12"/>
      <c r="BD82" s="12"/>
      <c r="BE82" s="12"/>
      <c r="BF82" s="12"/>
      <c r="BG82" s="12"/>
    </row>
    <row r="83" spans="1:59" ht="15">
      <c r="A83" s="131">
        <v>125</v>
      </c>
      <c r="B83" s="132">
        <f t="shared" si="90"/>
        <v>22.328455558435163</v>
      </c>
      <c r="C83" s="133">
        <f t="shared" si="91"/>
        <v>0.2279493670886076</v>
      </c>
      <c r="D83" s="133">
        <f t="shared" si="92"/>
        <v>0.1519662447257384</v>
      </c>
      <c r="E83" s="133">
        <f t="shared" si="93"/>
        <v>0.0759831223628692</v>
      </c>
      <c r="F83" s="133"/>
      <c r="G83" s="134">
        <f t="shared" si="94"/>
        <v>1.3426078123795204</v>
      </c>
      <c r="H83" s="133">
        <f t="shared" si="95"/>
        <v>0.20403106738675444</v>
      </c>
      <c r="I83" s="135">
        <f t="shared" si="96"/>
        <v>0.8950718749196803</v>
      </c>
      <c r="J83" s="133">
        <f t="shared" si="97"/>
        <v>0.13602071159116966</v>
      </c>
      <c r="K83" s="135">
        <f t="shared" si="98"/>
        <v>0.44753593745984016</v>
      </c>
      <c r="L83" s="133">
        <f t="shared" si="99"/>
        <v>0.06801035579558483</v>
      </c>
      <c r="M83" s="136">
        <f t="shared" si="100"/>
        <v>30.809492978290884</v>
      </c>
      <c r="N83" s="33">
        <f t="shared" si="101"/>
        <v>21.80133786739592</v>
      </c>
      <c r="O83" s="137">
        <f t="shared" si="102"/>
        <v>2.4113511703779182</v>
      </c>
      <c r="P83" s="138">
        <f t="shared" si="103"/>
        <v>43.47446027091539</v>
      </c>
      <c r="Q83" s="14">
        <f t="shared" si="104"/>
        <v>4.670851327726335</v>
      </c>
      <c r="R83" s="139">
        <f t="shared" si="105"/>
        <v>12.411351170377918</v>
      </c>
      <c r="S83" s="140">
        <f t="shared" si="106"/>
        <v>0.540468130808138</v>
      </c>
      <c r="T83" s="141">
        <f t="shared" si="107"/>
        <v>0.06396674374346298</v>
      </c>
      <c r="U83" s="142">
        <f t="shared" si="108"/>
        <v>0.08213291223285189</v>
      </c>
      <c r="V83" s="139">
        <f t="shared" si="109"/>
        <v>22.41135117037792</v>
      </c>
      <c r="W83" s="143">
        <f t="shared" si="110"/>
        <v>0.9759308966172865</v>
      </c>
      <c r="X83" s="141">
        <f t="shared" si="111"/>
        <v>0.115505647820347</v>
      </c>
      <c r="Y83" s="142">
        <f t="shared" si="112"/>
        <v>0.14830855347075186</v>
      </c>
      <c r="Z83" s="139">
        <f t="shared" si="113"/>
        <v>32.41135117037792</v>
      </c>
      <c r="AA83" s="144">
        <f t="shared" si="114"/>
        <v>1.4113936624264352</v>
      </c>
      <c r="AB83" s="141">
        <f t="shared" si="115"/>
        <v>0.167044551897231</v>
      </c>
      <c r="AC83" s="142">
        <f t="shared" si="116"/>
        <v>0.21448419470865185</v>
      </c>
      <c r="AD83" s="136">
        <f t="shared" si="117"/>
        <v>30.809492978290884</v>
      </c>
      <c r="AE83" s="33">
        <f t="shared" si="118"/>
        <v>22.241040623449223</v>
      </c>
      <c r="AF83" s="137">
        <f t="shared" si="119"/>
        <v>4.214132470196464</v>
      </c>
      <c r="AG83" s="138">
        <f t="shared" si="120"/>
        <v>42.409814737383705</v>
      </c>
      <c r="AH83" s="14">
        <f t="shared" si="121"/>
        <v>7.513228151051163</v>
      </c>
      <c r="AI83" s="139">
        <f t="shared" si="122"/>
        <v>14.214132470196464</v>
      </c>
      <c r="AJ83" s="140">
        <f t="shared" si="123"/>
        <v>0.6067355295455745</v>
      </c>
      <c r="AK83" s="141">
        <f t="shared" si="124"/>
        <v>0.1176310219713597</v>
      </c>
      <c r="AL83" s="142">
        <f t="shared" si="125"/>
        <v>0.09220331996672325</v>
      </c>
      <c r="AM83" s="139">
        <f t="shared" si="126"/>
        <v>24.214132470196464</v>
      </c>
      <c r="AN83" s="143">
        <f t="shared" si="127"/>
        <v>1.0335892477149737</v>
      </c>
      <c r="AO83" s="141">
        <f t="shared" si="128"/>
        <v>0.20038740701139152</v>
      </c>
      <c r="AP83" s="142">
        <f t="shared" si="129"/>
        <v>0.15707067656414556</v>
      </c>
      <c r="AQ83" s="139">
        <f t="shared" si="130"/>
        <v>34.21413247019646</v>
      </c>
      <c r="AR83" s="144">
        <f t="shared" si="131"/>
        <v>1.4604429658843723</v>
      </c>
      <c r="AS83" s="141">
        <f t="shared" si="132"/>
        <v>0.2831437920514233</v>
      </c>
      <c r="AT83" s="142">
        <f t="shared" si="133"/>
        <v>0.2219380331615677</v>
      </c>
      <c r="AV83" s="179" t="s">
        <v>178</v>
      </c>
      <c r="AW83" s="184">
        <v>150</v>
      </c>
      <c r="AX83" s="188">
        <f t="shared" si="136"/>
        <v>37.97150930407233</v>
      </c>
      <c r="AY83" s="186">
        <f t="shared" si="134"/>
        <v>0</v>
      </c>
      <c r="AZ83" s="187">
        <f t="shared" si="135"/>
        <v>0</v>
      </c>
      <c r="BA83" s="12"/>
      <c r="BB83" s="12"/>
      <c r="BC83" s="12"/>
      <c r="BD83" s="12"/>
      <c r="BE83" s="12"/>
      <c r="BF83" s="12"/>
      <c r="BG83" s="12"/>
    </row>
    <row r="84" spans="1:59" ht="15">
      <c r="A84" s="131">
        <v>126</v>
      </c>
      <c r="B84" s="132">
        <f t="shared" si="90"/>
        <v>22.402026355635986</v>
      </c>
      <c r="C84" s="133">
        <f t="shared" si="91"/>
        <v>0.22866184448462934</v>
      </c>
      <c r="D84" s="133">
        <f t="shared" si="92"/>
        <v>0.15244122965641954</v>
      </c>
      <c r="E84" s="133">
        <f t="shared" si="93"/>
        <v>0.07622061482820977</v>
      </c>
      <c r="F84" s="133"/>
      <c r="G84" s="134">
        <f t="shared" si="94"/>
        <v>1.3426078123795204</v>
      </c>
      <c r="H84" s="133">
        <f t="shared" si="95"/>
        <v>0.2046687858654495</v>
      </c>
      <c r="I84" s="135">
        <f t="shared" si="96"/>
        <v>0.8950718749196803</v>
      </c>
      <c r="J84" s="133">
        <f t="shared" si="97"/>
        <v>0.136445857243633</v>
      </c>
      <c r="K84" s="135">
        <f t="shared" si="98"/>
        <v>0.44753593745984016</v>
      </c>
      <c r="L84" s="133">
        <f t="shared" si="99"/>
        <v>0.0682229286218165</v>
      </c>
      <c r="M84" s="136">
        <f t="shared" si="100"/>
        <v>30.551086416904848</v>
      </c>
      <c r="N84" s="33">
        <f t="shared" si="101"/>
        <v>21.797334436813028</v>
      </c>
      <c r="O84" s="137">
        <f t="shared" si="102"/>
        <v>2.394937104988065</v>
      </c>
      <c r="P84" s="138">
        <f t="shared" si="103"/>
        <v>43.48443841305176</v>
      </c>
      <c r="Q84" s="14">
        <f t="shared" si="104"/>
        <v>4.685031605892546</v>
      </c>
      <c r="R84" s="139">
        <f t="shared" si="105"/>
        <v>12.394937104988065</v>
      </c>
      <c r="S84" s="140">
        <f t="shared" si="106"/>
        <v>0.5398524937509407</v>
      </c>
      <c r="T84" s="141">
        <f t="shared" si="107"/>
        <v>0.06407565603818781</v>
      </c>
      <c r="U84" s="142">
        <f t="shared" si="108"/>
        <v>0.08229577798047795</v>
      </c>
      <c r="V84" s="139">
        <f t="shared" si="109"/>
        <v>22.394937104988067</v>
      </c>
      <c r="W84" s="143">
        <f t="shared" si="110"/>
        <v>0.9753952392915285</v>
      </c>
      <c r="X84" s="141">
        <f t="shared" si="111"/>
        <v>0.11577067917178806</v>
      </c>
      <c r="Y84" s="142">
        <f t="shared" si="112"/>
        <v>0.1486904496786182</v>
      </c>
      <c r="Z84" s="139">
        <f t="shared" si="113"/>
        <v>32.39493710498807</v>
      </c>
      <c r="AA84" s="144">
        <f t="shared" si="114"/>
        <v>1.4109379848321164</v>
      </c>
      <c r="AB84" s="141">
        <f t="shared" si="115"/>
        <v>0.1674657023053883</v>
      </c>
      <c r="AC84" s="142">
        <f t="shared" si="116"/>
        <v>0.21508512137675845</v>
      </c>
      <c r="AD84" s="136">
        <f t="shared" si="117"/>
        <v>30.551086416904848</v>
      </c>
      <c r="AE84" s="33">
        <f t="shared" si="118"/>
        <v>22.234499790126268</v>
      </c>
      <c r="AF84" s="137">
        <f t="shared" si="119"/>
        <v>4.18731505357235</v>
      </c>
      <c r="AG84" s="138">
        <f t="shared" si="120"/>
        <v>42.425212638575275</v>
      </c>
      <c r="AH84" s="14">
        <f t="shared" si="121"/>
        <v>7.537565827099076</v>
      </c>
      <c r="AI84" s="139">
        <f t="shared" si="122"/>
        <v>14.18731505357235</v>
      </c>
      <c r="AJ84" s="140">
        <f t="shared" si="123"/>
        <v>0.6057689678069523</v>
      </c>
      <c r="AK84" s="141">
        <f t="shared" si="124"/>
        <v>0.11778722215428859</v>
      </c>
      <c r="AL84" s="142">
        <f t="shared" si="125"/>
        <v>0.09234416634019184</v>
      </c>
      <c r="AM84" s="139">
        <f t="shared" si="126"/>
        <v>24.18731505357235</v>
      </c>
      <c r="AN84" s="143">
        <f t="shared" si="127"/>
        <v>1.0327482556563612</v>
      </c>
      <c r="AO84" s="141">
        <f t="shared" si="128"/>
        <v>0.20081013502364783</v>
      </c>
      <c r="AP84" s="142">
        <f t="shared" si="129"/>
        <v>0.15743341401777802</v>
      </c>
      <c r="AQ84" s="139">
        <f t="shared" si="130"/>
        <v>34.18731505357235</v>
      </c>
      <c r="AR84" s="144">
        <f t="shared" si="131"/>
        <v>1.4597275435057704</v>
      </c>
      <c r="AS84" s="141">
        <f t="shared" si="132"/>
        <v>0.28383304789300706</v>
      </c>
      <c r="AT84" s="142">
        <f t="shared" si="133"/>
        <v>0.2225226616953643</v>
      </c>
      <c r="AV84" s="179"/>
      <c r="AW84" s="184">
        <v>200</v>
      </c>
      <c r="AX84" s="188">
        <f t="shared" si="136"/>
        <v>51.53684405320489</v>
      </c>
      <c r="AY84" s="186">
        <f t="shared" si="134"/>
        <v>13.56533474913256</v>
      </c>
      <c r="AZ84" s="187">
        <f t="shared" si="135"/>
        <v>50</v>
      </c>
      <c r="BA84" s="12"/>
      <c r="BB84" s="12"/>
      <c r="BC84" s="12"/>
      <c r="BD84" s="12"/>
      <c r="BE84" s="12"/>
      <c r="BF84" s="12"/>
      <c r="BG84" s="12"/>
    </row>
    <row r="85" spans="1:59" ht="15">
      <c r="A85" s="131">
        <v>127</v>
      </c>
      <c r="B85" s="132">
        <f t="shared" si="90"/>
        <v>22.476536655783757</v>
      </c>
      <c r="C85" s="133">
        <f t="shared" si="91"/>
        <v>0.22938303598126192</v>
      </c>
      <c r="D85" s="133">
        <f t="shared" si="92"/>
        <v>0.15292202398750793</v>
      </c>
      <c r="E85" s="133">
        <f t="shared" si="93"/>
        <v>0.07646101199375396</v>
      </c>
      <c r="F85" s="133"/>
      <c r="G85" s="134">
        <f t="shared" si="94"/>
        <v>1.3426078123795204</v>
      </c>
      <c r="H85" s="133">
        <f t="shared" si="95"/>
        <v>0.20531430409051654</v>
      </c>
      <c r="I85" s="135">
        <f t="shared" si="96"/>
        <v>0.8950718749196803</v>
      </c>
      <c r="J85" s="133">
        <f t="shared" si="97"/>
        <v>0.13687620272701104</v>
      </c>
      <c r="K85" s="135">
        <f t="shared" si="98"/>
        <v>0.44753593745984016</v>
      </c>
      <c r="L85" s="133">
        <f t="shared" si="99"/>
        <v>0.06843810136350552</v>
      </c>
      <c r="M85" s="136">
        <f t="shared" si="100"/>
        <v>30.29270810257239</v>
      </c>
      <c r="N85" s="33">
        <f t="shared" si="101"/>
        <v>21.79332003583919</v>
      </c>
      <c r="O85" s="137">
        <f t="shared" si="102"/>
        <v>2.378478060995333</v>
      </c>
      <c r="P85" s="138">
        <f t="shared" si="103"/>
        <v>43.49444923491299</v>
      </c>
      <c r="Q85" s="14">
        <f t="shared" si="104"/>
        <v>4.699129945235755</v>
      </c>
      <c r="R85" s="139">
        <f t="shared" si="105"/>
        <v>12.378478060995333</v>
      </c>
      <c r="S85" s="140">
        <f t="shared" si="106"/>
        <v>0.5392349425803128</v>
      </c>
      <c r="T85" s="141">
        <f t="shared" si="107"/>
        <v>0.06418270203991729</v>
      </c>
      <c r="U85" s="142">
        <f t="shared" si="108"/>
        <v>0.08246089882416904</v>
      </c>
      <c r="V85" s="139">
        <f t="shared" si="109"/>
        <v>22.378478060995334</v>
      </c>
      <c r="W85" s="143">
        <f t="shared" si="110"/>
        <v>0.9748579165220334</v>
      </c>
      <c r="X85" s="141">
        <f t="shared" si="111"/>
        <v>0.1160329389782994</v>
      </c>
      <c r="Y85" s="142">
        <f t="shared" si="112"/>
        <v>0.14907724569479439</v>
      </c>
      <c r="Z85" s="139">
        <f t="shared" si="113"/>
        <v>32.378478060995334</v>
      </c>
      <c r="AA85" s="144">
        <f t="shared" si="114"/>
        <v>1.4104808904637538</v>
      </c>
      <c r="AB85" s="141">
        <f t="shared" si="115"/>
        <v>0.1678831759166815</v>
      </c>
      <c r="AC85" s="142">
        <f t="shared" si="116"/>
        <v>0.2156935925654197</v>
      </c>
      <c r="AD85" s="136">
        <f t="shared" si="117"/>
        <v>30.29270810257239</v>
      </c>
      <c r="AE85" s="33">
        <f t="shared" si="118"/>
        <v>22.227940307359034</v>
      </c>
      <c r="AF85" s="137">
        <f t="shared" si="119"/>
        <v>4.160421174226692</v>
      </c>
      <c r="AG85" s="138">
        <f t="shared" si="120"/>
        <v>42.44066734603189</v>
      </c>
      <c r="AH85" s="14">
        <f t="shared" si="121"/>
        <v>7.561787400018902</v>
      </c>
      <c r="AI85" s="139">
        <f t="shared" si="122"/>
        <v>14.160421174226691</v>
      </c>
      <c r="AJ85" s="140">
        <f t="shared" si="123"/>
        <v>0.6047990788954115</v>
      </c>
      <c r="AK85" s="141">
        <f t="shared" si="124"/>
        <v>0.11793953444501505</v>
      </c>
      <c r="AL85" s="142">
        <f t="shared" si="125"/>
        <v>0.09248709925046682</v>
      </c>
      <c r="AM85" s="139">
        <f t="shared" si="126"/>
        <v>24.16042117422669</v>
      </c>
      <c r="AN85" s="143">
        <f t="shared" si="127"/>
        <v>1.03190436867041</v>
      </c>
      <c r="AO85" s="141">
        <f t="shared" si="128"/>
        <v>0.20122768879714417</v>
      </c>
      <c r="AP85" s="142">
        <f t="shared" si="129"/>
        <v>0.15780090461863064</v>
      </c>
      <c r="AQ85" s="139">
        <f t="shared" si="130"/>
        <v>34.16042117422669</v>
      </c>
      <c r="AR85" s="144">
        <f t="shared" si="131"/>
        <v>1.4590096584454086</v>
      </c>
      <c r="AS85" s="141">
        <f t="shared" si="132"/>
        <v>0.2845158431492733</v>
      </c>
      <c r="AT85" s="142">
        <f t="shared" si="133"/>
        <v>0.22311470998679453</v>
      </c>
      <c r="AV85" s="179"/>
      <c r="AW85" s="189">
        <v>220</v>
      </c>
      <c r="AX85" s="190">
        <f t="shared" si="136"/>
        <v>57.16752248422915</v>
      </c>
      <c r="AY85" s="191">
        <f t="shared" si="134"/>
        <v>19.196013180156825</v>
      </c>
      <c r="AZ85" s="192">
        <f t="shared" si="135"/>
        <v>70</v>
      </c>
      <c r="BA85" s="12"/>
      <c r="BB85" s="12"/>
      <c r="BC85" s="12"/>
      <c r="BD85" s="12"/>
      <c r="BE85" s="12"/>
      <c r="BF85" s="12"/>
      <c r="BG85" s="12"/>
    </row>
    <row r="86" spans="1:59" ht="15">
      <c r="A86" s="131">
        <v>128</v>
      </c>
      <c r="B86" s="132">
        <f t="shared" si="90"/>
        <v>22.5519669819094</v>
      </c>
      <c r="C86" s="133">
        <f t="shared" si="91"/>
        <v>0.23011273734177218</v>
      </c>
      <c r="D86" s="133">
        <f t="shared" si="92"/>
        <v>0.15340849156118144</v>
      </c>
      <c r="E86" s="133">
        <f t="shared" si="93"/>
        <v>0.07670424578059072</v>
      </c>
      <c r="F86" s="133"/>
      <c r="G86" s="134">
        <f t="shared" si="94"/>
        <v>1.3426078123795204</v>
      </c>
      <c r="H86" s="133">
        <f t="shared" si="95"/>
        <v>0.20596743925539993</v>
      </c>
      <c r="I86" s="135">
        <f t="shared" si="96"/>
        <v>0.8950718749196803</v>
      </c>
      <c r="J86" s="133">
        <f t="shared" si="97"/>
        <v>0.13731162617026663</v>
      </c>
      <c r="K86" s="135">
        <f t="shared" si="98"/>
        <v>0.44753593745984016</v>
      </c>
      <c r="L86" s="133">
        <f t="shared" si="99"/>
        <v>0.06865581308513331</v>
      </c>
      <c r="M86" s="136">
        <f t="shared" si="100"/>
        <v>30.034356712851707</v>
      </c>
      <c r="N86" s="33">
        <f t="shared" si="101"/>
        <v>21.789294722924403</v>
      </c>
      <c r="O86" s="137">
        <f t="shared" si="102"/>
        <v>2.3619742780447033</v>
      </c>
      <c r="P86" s="138">
        <f t="shared" si="103"/>
        <v>43.50449263946137</v>
      </c>
      <c r="Q86" s="14">
        <f t="shared" si="104"/>
        <v>4.713146117674515</v>
      </c>
      <c r="R86" s="139">
        <f t="shared" si="105"/>
        <v>12.361974278044704</v>
      </c>
      <c r="S86" s="140">
        <f t="shared" si="106"/>
        <v>0.5386154843021073</v>
      </c>
      <c r="T86" s="141">
        <f t="shared" si="107"/>
        <v>0.06428788232230756</v>
      </c>
      <c r="U86" s="142">
        <f t="shared" si="108"/>
        <v>0.08262818897828147</v>
      </c>
      <c r="V86" s="139">
        <f t="shared" si="109"/>
        <v>22.361974278044702</v>
      </c>
      <c r="W86" s="143">
        <f t="shared" si="110"/>
        <v>0.9743189344044966</v>
      </c>
      <c r="X86" s="141">
        <f t="shared" si="111"/>
        <v>0.11629242534783792</v>
      </c>
      <c r="Y86" s="142">
        <f t="shared" si="112"/>
        <v>0.14946879802649152</v>
      </c>
      <c r="Z86" s="139">
        <f t="shared" si="113"/>
        <v>32.361974278044705</v>
      </c>
      <c r="AA86" s="144">
        <f t="shared" si="114"/>
        <v>1.4100223845068862</v>
      </c>
      <c r="AB86" s="141">
        <f t="shared" si="115"/>
        <v>0.16829696837336833</v>
      </c>
      <c r="AC86" s="142">
        <f t="shared" si="116"/>
        <v>0.2163094070747016</v>
      </c>
      <c r="AD86" s="136">
        <f t="shared" si="117"/>
        <v>30.034356712851707</v>
      </c>
      <c r="AE86" s="33">
        <f t="shared" si="118"/>
        <v>22.22136226406403</v>
      </c>
      <c r="AF86" s="137">
        <f t="shared" si="119"/>
        <v>4.133451196717175</v>
      </c>
      <c r="AG86" s="138">
        <f t="shared" si="120"/>
        <v>42.45617877905155</v>
      </c>
      <c r="AH86" s="14">
        <f t="shared" si="121"/>
        <v>7.5858924827282435</v>
      </c>
      <c r="AI86" s="139">
        <f t="shared" si="122"/>
        <v>14.133451196717175</v>
      </c>
      <c r="AJ86" s="140">
        <f t="shared" si="123"/>
        <v>0.6038258705814802</v>
      </c>
      <c r="AK86" s="141">
        <f t="shared" si="124"/>
        <v>0.11808796042828539</v>
      </c>
      <c r="AL86" s="142">
        <f t="shared" si="125"/>
        <v>0.09263201597152204</v>
      </c>
      <c r="AM86" s="139">
        <f t="shared" si="126"/>
        <v>24.133451196717175</v>
      </c>
      <c r="AN86" s="143">
        <f t="shared" si="127"/>
        <v>1.031057593518149</v>
      </c>
      <c r="AO86" s="141">
        <f t="shared" si="128"/>
        <v>0.201640065844487</v>
      </c>
      <c r="AP86" s="142">
        <f t="shared" si="129"/>
        <v>0.158172990134321</v>
      </c>
      <c r="AQ86" s="139">
        <f t="shared" si="130"/>
        <v>34.133451196717175</v>
      </c>
      <c r="AR86" s="144">
        <f t="shared" si="131"/>
        <v>1.4582893164548174</v>
      </c>
      <c r="AS86" s="141">
        <f t="shared" si="132"/>
        <v>0.2851921712606886</v>
      </c>
      <c r="AT86" s="142">
        <f t="shared" si="133"/>
        <v>0.2237139642971199</v>
      </c>
      <c r="AV86" s="179"/>
      <c r="AW86" s="193">
        <v>240</v>
      </c>
      <c r="AX86" s="194">
        <f t="shared" si="136"/>
        <v>62.95080341244845</v>
      </c>
      <c r="AY86" s="195">
        <f t="shared" si="134"/>
        <v>24.979294108376124</v>
      </c>
      <c r="AZ86" s="196">
        <f t="shared" si="135"/>
        <v>90</v>
      </c>
      <c r="BA86" s="197"/>
      <c r="BB86" s="12"/>
      <c r="BC86" s="12"/>
      <c r="BD86" s="12"/>
      <c r="BE86" s="12"/>
      <c r="BF86" s="12"/>
      <c r="BG86" s="12"/>
    </row>
    <row r="87" spans="1:59" ht="15">
      <c r="A87" s="131">
        <v>129</v>
      </c>
      <c r="B87" s="132">
        <f t="shared" si="90"/>
        <v>22.628298497755384</v>
      </c>
      <c r="C87" s="133">
        <f t="shared" si="91"/>
        <v>0.2308507506623492</v>
      </c>
      <c r="D87" s="133">
        <f t="shared" si="92"/>
        <v>0.1539005004415661</v>
      </c>
      <c r="E87" s="133">
        <f t="shared" si="93"/>
        <v>0.07695025022078306</v>
      </c>
      <c r="F87" s="133"/>
      <c r="G87" s="134">
        <f t="shared" si="94"/>
        <v>1.3426078123795204</v>
      </c>
      <c r="H87" s="133">
        <f t="shared" si="95"/>
        <v>0.2066280142219645</v>
      </c>
      <c r="I87" s="135">
        <f t="shared" si="96"/>
        <v>0.8950718749196803</v>
      </c>
      <c r="J87" s="133">
        <f t="shared" si="97"/>
        <v>0.13775200948130967</v>
      </c>
      <c r="K87" s="135">
        <f t="shared" si="98"/>
        <v>0.44753593745984016</v>
      </c>
      <c r="L87" s="133">
        <f t="shared" si="99"/>
        <v>0.06887600474065483</v>
      </c>
      <c r="M87" s="136">
        <f t="shared" si="100"/>
        <v>29.776030926537548</v>
      </c>
      <c r="N87" s="33">
        <f t="shared" si="101"/>
        <v>21.7852585565118</v>
      </c>
      <c r="O87" s="137">
        <f t="shared" si="102"/>
        <v>2.3454259957530272</v>
      </c>
      <c r="P87" s="138">
        <f t="shared" si="103"/>
        <v>43.51456852957203</v>
      </c>
      <c r="Q87" s="14">
        <f t="shared" si="104"/>
        <v>4.727079894118474</v>
      </c>
      <c r="R87" s="139">
        <f t="shared" si="105"/>
        <v>12.345425995753027</v>
      </c>
      <c r="S87" s="140">
        <f t="shared" si="106"/>
        <v>0.5379941259271978</v>
      </c>
      <c r="T87" s="141">
        <f t="shared" si="107"/>
        <v>0.06439119750087118</v>
      </c>
      <c r="U87" s="142">
        <f t="shared" si="108"/>
        <v>0.08279756521481868</v>
      </c>
      <c r="V87" s="139">
        <f t="shared" si="109"/>
        <v>22.345425995753025</v>
      </c>
      <c r="W87" s="143">
        <f t="shared" si="110"/>
        <v>0.9737782990389834</v>
      </c>
      <c r="X87" s="141">
        <f t="shared" si="111"/>
        <v>0.1165491364193196</v>
      </c>
      <c r="Y87" s="142">
        <f t="shared" si="112"/>
        <v>0.14986496754123657</v>
      </c>
      <c r="Z87" s="139">
        <f t="shared" si="113"/>
        <v>32.345425995753025</v>
      </c>
      <c r="AA87" s="144">
        <f t="shared" si="114"/>
        <v>1.4095624721507691</v>
      </c>
      <c r="AB87" s="141">
        <f t="shared" si="115"/>
        <v>0.16870707533776805</v>
      </c>
      <c r="AC87" s="142">
        <f t="shared" si="116"/>
        <v>0.21693236986765446</v>
      </c>
      <c r="AD87" s="136">
        <f t="shared" si="117"/>
        <v>29.776030926537548</v>
      </c>
      <c r="AE87" s="33">
        <f t="shared" si="118"/>
        <v>22.21476574916147</v>
      </c>
      <c r="AF87" s="137">
        <f t="shared" si="119"/>
        <v>4.106405485616673</v>
      </c>
      <c r="AG87" s="138">
        <f t="shared" si="120"/>
        <v>42.4717468568932</v>
      </c>
      <c r="AH87" s="14">
        <f t="shared" si="121"/>
        <v>7.609880685592409</v>
      </c>
      <c r="AI87" s="139">
        <f t="shared" si="122"/>
        <v>14.106405485616673</v>
      </c>
      <c r="AJ87" s="140">
        <f t="shared" si="123"/>
        <v>0.6028493506443395</v>
      </c>
      <c r="AK87" s="141">
        <f t="shared" si="124"/>
        <v>0.11823250179272961</v>
      </c>
      <c r="AL87" s="142">
        <f t="shared" si="125"/>
        <v>0.09277881675503702</v>
      </c>
      <c r="AM87" s="139">
        <f t="shared" si="126"/>
        <v>24.106405485616673</v>
      </c>
      <c r="AN87" s="143">
        <f t="shared" si="127"/>
        <v>1.0302079369681365</v>
      </c>
      <c r="AO87" s="141">
        <f t="shared" si="128"/>
        <v>0.20204726375550117</v>
      </c>
      <c r="AP87" s="142">
        <f t="shared" si="129"/>
        <v>0.1585495170582696</v>
      </c>
      <c r="AQ87" s="139">
        <f t="shared" si="130"/>
        <v>34.106405485616676</v>
      </c>
      <c r="AR87" s="144">
        <f t="shared" si="131"/>
        <v>1.4575665232919337</v>
      </c>
      <c r="AS87" s="141">
        <f t="shared" si="132"/>
        <v>0.28586202571827274</v>
      </c>
      <c r="AT87" s="142">
        <f t="shared" si="133"/>
        <v>0.22432021736150223</v>
      </c>
      <c r="AV87" s="179"/>
      <c r="AW87" s="193">
        <v>260</v>
      </c>
      <c r="AX87" s="194">
        <f t="shared" si="136"/>
        <v>68.91677474270988</v>
      </c>
      <c r="AY87" s="195">
        <f t="shared" si="134"/>
        <v>30.94526543863755</v>
      </c>
      <c r="AZ87" s="196">
        <f t="shared" si="135"/>
        <v>110</v>
      </c>
      <c r="BB87" s="12"/>
      <c r="BC87" s="12"/>
      <c r="BD87" s="12"/>
      <c r="BE87" s="12"/>
      <c r="BF87" s="12"/>
      <c r="BG87" s="12"/>
    </row>
    <row r="88" spans="1:59" ht="15">
      <c r="A88" s="131">
        <v>130</v>
      </c>
      <c r="B88" s="132">
        <f t="shared" si="90"/>
        <v>22.705512983020274</v>
      </c>
      <c r="C88" s="133">
        <f t="shared" si="91"/>
        <v>0.23159688412852975</v>
      </c>
      <c r="D88" s="133">
        <f t="shared" si="92"/>
        <v>0.15439792275235315</v>
      </c>
      <c r="E88" s="133">
        <f t="shared" si="93"/>
        <v>0.07719896137617657</v>
      </c>
      <c r="F88" s="133"/>
      <c r="G88" s="134">
        <f t="shared" si="94"/>
        <v>1.3426078123795204</v>
      </c>
      <c r="H88" s="133">
        <f t="shared" si="95"/>
        <v>0.20729585730247901</v>
      </c>
      <c r="I88" s="135">
        <f t="shared" si="96"/>
        <v>0.8950718749196803</v>
      </c>
      <c r="J88" s="133">
        <f t="shared" si="97"/>
        <v>0.1381972382016527</v>
      </c>
      <c r="K88" s="135">
        <f t="shared" si="98"/>
        <v>0.44753593745984016</v>
      </c>
      <c r="L88" s="133">
        <f t="shared" si="99"/>
        <v>0.06909861910082635</v>
      </c>
      <c r="M88" s="136">
        <f t="shared" si="100"/>
        <v>29.517729423599338</v>
      </c>
      <c r="N88" s="33">
        <f t="shared" si="101"/>
        <v>21.78121159503958</v>
      </c>
      <c r="O88" s="137">
        <f t="shared" si="102"/>
        <v>2.328833453716926</v>
      </c>
      <c r="P88" s="138">
        <f t="shared" si="103"/>
        <v>43.52467680802605</v>
      </c>
      <c r="Q88" s="14">
        <f t="shared" si="104"/>
        <v>4.740931044463686</v>
      </c>
      <c r="R88" s="139">
        <f t="shared" si="105"/>
        <v>12.328833453716927</v>
      </c>
      <c r="S88" s="140">
        <f t="shared" si="106"/>
        <v>0.5373708744718656</v>
      </c>
      <c r="T88" s="141">
        <f t="shared" si="107"/>
        <v>0.06449264823292898</v>
      </c>
      <c r="U88" s="142">
        <f t="shared" si="108"/>
        <v>0.08296894676607156</v>
      </c>
      <c r="V88" s="139">
        <f t="shared" si="109"/>
        <v>22.328833453716925</v>
      </c>
      <c r="W88" s="143">
        <f t="shared" si="110"/>
        <v>0.9732360165302634</v>
      </c>
      <c r="X88" s="141">
        <f t="shared" si="111"/>
        <v>0.1168030703625146</v>
      </c>
      <c r="Y88" s="142">
        <f t="shared" si="112"/>
        <v>0.15026561930004748</v>
      </c>
      <c r="Z88" s="139">
        <f t="shared" si="113"/>
        <v>32.328833453716925</v>
      </c>
      <c r="AA88" s="144">
        <f t="shared" si="114"/>
        <v>1.4091011585886613</v>
      </c>
      <c r="AB88" s="141">
        <f t="shared" si="115"/>
        <v>0.16911349249210025</v>
      </c>
      <c r="AC88" s="142">
        <f t="shared" si="116"/>
        <v>0.21756229183402342</v>
      </c>
      <c r="AD88" s="136">
        <f t="shared" si="117"/>
        <v>29.517729423599338</v>
      </c>
      <c r="AE88" s="33">
        <f t="shared" si="118"/>
        <v>22.20815085157874</v>
      </c>
      <c r="AF88" s="137">
        <f t="shared" si="119"/>
        <v>4.079284405527484</v>
      </c>
      <c r="AG88" s="138">
        <f t="shared" si="120"/>
        <v>42.48737149876454</v>
      </c>
      <c r="AH88" s="14">
        <f t="shared" si="121"/>
        <v>7.633751616410828</v>
      </c>
      <c r="AI88" s="139">
        <f t="shared" si="122"/>
        <v>14.079284405527485</v>
      </c>
      <c r="AJ88" s="140">
        <f t="shared" si="123"/>
        <v>0.6018695268725514</v>
      </c>
      <c r="AK88" s="141">
        <f t="shared" si="124"/>
        <v>0.11837316033095534</v>
      </c>
      <c r="AL88" s="142">
        <f t="shared" si="125"/>
        <v>0.09292740471706351</v>
      </c>
      <c r="AM88" s="139">
        <f t="shared" si="126"/>
        <v>24.079284405527485</v>
      </c>
      <c r="AN88" s="143">
        <f t="shared" si="127"/>
        <v>1.0293554057970933</v>
      </c>
      <c r="AO88" s="141">
        <f t="shared" si="128"/>
        <v>0.20244928019716274</v>
      </c>
      <c r="AP88" s="142">
        <f t="shared" si="129"/>
        <v>0.15893033642897672</v>
      </c>
      <c r="AQ88" s="139">
        <f t="shared" si="130"/>
        <v>34.07928440552748</v>
      </c>
      <c r="AR88" s="144">
        <f t="shared" si="131"/>
        <v>1.4568412847216348</v>
      </c>
      <c r="AS88" s="141">
        <f t="shared" si="132"/>
        <v>0.2865254000633701</v>
      </c>
      <c r="AT88" s="142">
        <f t="shared" si="133"/>
        <v>0.22493326814088985</v>
      </c>
      <c r="AW88" s="193">
        <v>280</v>
      </c>
      <c r="AX88" s="194">
        <f t="shared" si="136"/>
        <v>75.10257464141354</v>
      </c>
      <c r="AY88" s="195">
        <f t="shared" si="134"/>
        <v>37.13106533734121</v>
      </c>
      <c r="AZ88" s="196">
        <f t="shared" si="135"/>
        <v>130</v>
      </c>
      <c r="BB88" s="12"/>
      <c r="BC88" s="12"/>
      <c r="BD88" s="12"/>
      <c r="BE88" s="12"/>
      <c r="BF88" s="12"/>
      <c r="BG88" s="12"/>
    </row>
    <row r="89" spans="1:46" ht="15">
      <c r="A89" s="131">
        <v>131</v>
      </c>
      <c r="B89" s="132">
        <f t="shared" si="90"/>
        <v>22.783592809758606</v>
      </c>
      <c r="C89" s="133">
        <f t="shared" si="91"/>
        <v>0.23235095178278098</v>
      </c>
      <c r="D89" s="133">
        <f t="shared" si="92"/>
        <v>0.15490063452185399</v>
      </c>
      <c r="E89" s="133">
        <f t="shared" si="93"/>
        <v>0.07745031726092699</v>
      </c>
      <c r="F89" s="133"/>
      <c r="G89" s="134">
        <f t="shared" si="94"/>
        <v>1.3426078123795204</v>
      </c>
      <c r="H89" s="133">
        <f t="shared" si="95"/>
        <v>0.20797080205158597</v>
      </c>
      <c r="I89" s="135">
        <f t="shared" si="96"/>
        <v>0.8950718749196803</v>
      </c>
      <c r="J89" s="133">
        <f t="shared" si="97"/>
        <v>0.138647201367724</v>
      </c>
      <c r="K89" s="135">
        <f t="shared" si="98"/>
        <v>0.44753593745984016</v>
      </c>
      <c r="L89" s="133">
        <f t="shared" si="99"/>
        <v>0.069323600683862</v>
      </c>
      <c r="M89" s="136">
        <f t="shared" si="100"/>
        <v>29.259450885120444</v>
      </c>
      <c r="N89" s="33">
        <f t="shared" si="101"/>
        <v>21.777153896942973</v>
      </c>
      <c r="O89" s="137">
        <f t="shared" si="102"/>
        <v>2.312196891520842</v>
      </c>
      <c r="P89" s="138">
        <f t="shared" si="103"/>
        <v>43.5348173775035</v>
      </c>
      <c r="Q89" s="14">
        <f t="shared" si="104"/>
        <v>4.754699337587766</v>
      </c>
      <c r="R89" s="139">
        <f t="shared" si="105"/>
        <v>12.312196891520841</v>
      </c>
      <c r="S89" s="140">
        <f t="shared" si="106"/>
        <v>0.536745736958192</v>
      </c>
      <c r="T89" s="141">
        <f t="shared" si="107"/>
        <v>0.0645922352175613</v>
      </c>
      <c r="U89" s="142">
        <f t="shared" si="108"/>
        <v>0.08314225523172408</v>
      </c>
      <c r="V89" s="139">
        <f t="shared" si="109"/>
        <v>22.31219689152084</v>
      </c>
      <c r="W89" s="143">
        <f t="shared" si="110"/>
        <v>0.972692092988153</v>
      </c>
      <c r="X89" s="141">
        <f t="shared" si="111"/>
        <v>0.11705422537794011</v>
      </c>
      <c r="Y89" s="142">
        <f t="shared" si="112"/>
        <v>0.15067062239825507</v>
      </c>
      <c r="Z89" s="139">
        <f t="shared" si="113"/>
        <v>32.31219689152084</v>
      </c>
      <c r="AA89" s="144">
        <f t="shared" si="114"/>
        <v>1.4086384490181139</v>
      </c>
      <c r="AB89" s="141">
        <f t="shared" si="115"/>
        <v>0.16951621553831892</v>
      </c>
      <c r="AC89" s="142">
        <f t="shared" si="116"/>
        <v>0.2181989895647861</v>
      </c>
      <c r="AD89" s="136">
        <f t="shared" si="117"/>
        <v>29.259450885120444</v>
      </c>
      <c r="AE89" s="33">
        <f t="shared" si="118"/>
        <v>22.201517660253867</v>
      </c>
      <c r="AF89" s="137">
        <f t="shared" si="119"/>
        <v>4.052088321095504</v>
      </c>
      <c r="AG89" s="138">
        <f t="shared" si="120"/>
        <v>42.50305262380977</v>
      </c>
      <c r="AH89" s="14">
        <f t="shared" si="121"/>
        <v>7.657504880403194</v>
      </c>
      <c r="AI89" s="139">
        <f t="shared" si="122"/>
        <v>14.052088321095503</v>
      </c>
      <c r="AJ89" s="140">
        <f t="shared" si="123"/>
        <v>0.6008864070647807</v>
      </c>
      <c r="AK89" s="141">
        <f t="shared" si="124"/>
        <v>0.11850993793964153</v>
      </c>
      <c r="AL89" s="142">
        <f t="shared" si="125"/>
        <v>0.09307768572989156</v>
      </c>
      <c r="AM89" s="139">
        <f t="shared" si="126"/>
        <v>24.052088321095503</v>
      </c>
      <c r="AN89" s="143">
        <f t="shared" si="127"/>
        <v>1.0285000067905299</v>
      </c>
      <c r="AO89" s="141">
        <f t="shared" si="128"/>
        <v>0.2028461129135279</v>
      </c>
      <c r="AP89" s="142">
        <f t="shared" si="129"/>
        <v>0.1593153036575842</v>
      </c>
      <c r="AQ89" s="139">
        <f t="shared" si="130"/>
        <v>34.0520883210955</v>
      </c>
      <c r="AR89" s="144">
        <f t="shared" si="131"/>
        <v>1.456113606516279</v>
      </c>
      <c r="AS89" s="141">
        <f t="shared" si="132"/>
        <v>0.28718228788741423</v>
      </c>
      <c r="AT89" s="142">
        <f t="shared" si="133"/>
        <v>0.22555292158527682</v>
      </c>
    </row>
    <row r="90" spans="1:54" ht="15">
      <c r="A90" s="131">
        <v>132</v>
      </c>
      <c r="B90" s="132">
        <f t="shared" si="90"/>
        <v>22.862520919873727</v>
      </c>
      <c r="C90" s="133">
        <f t="shared" si="91"/>
        <v>0.23311277330264674</v>
      </c>
      <c r="D90" s="133">
        <f t="shared" si="92"/>
        <v>0.15540851553509782</v>
      </c>
      <c r="E90" s="133">
        <f t="shared" si="93"/>
        <v>0.07770425776754891</v>
      </c>
      <c r="F90" s="133"/>
      <c r="G90" s="134">
        <f t="shared" si="94"/>
        <v>1.3426078123795204</v>
      </c>
      <c r="H90" s="133">
        <f t="shared" si="95"/>
        <v>0.20865268706772638</v>
      </c>
      <c r="I90" s="135">
        <f t="shared" si="96"/>
        <v>0.8950718749196803</v>
      </c>
      <c r="J90" s="133">
        <f t="shared" si="97"/>
        <v>0.13910179137848427</v>
      </c>
      <c r="K90" s="135">
        <f t="shared" si="98"/>
        <v>0.44753593745984016</v>
      </c>
      <c r="L90" s="133">
        <f t="shared" si="99"/>
        <v>0.06955089568924214</v>
      </c>
      <c r="M90" s="136">
        <f t="shared" si="100"/>
        <v>29.001193993236953</v>
      </c>
      <c r="N90" s="33">
        <f t="shared" si="101"/>
        <v>21.773085520656185</v>
      </c>
      <c r="O90" s="137">
        <f t="shared" si="102"/>
        <v>2.295516548745009</v>
      </c>
      <c r="P90" s="138">
        <f t="shared" si="103"/>
        <v>43.54499014057653</v>
      </c>
      <c r="Q90" s="14">
        <f t="shared" si="104"/>
        <v>4.768384541344865</v>
      </c>
      <c r="R90" s="139">
        <f t="shared" si="105"/>
        <v>12.29551654874501</v>
      </c>
      <c r="S90" s="140">
        <f t="shared" si="106"/>
        <v>0.5361187204144486</v>
      </c>
      <c r="T90" s="141">
        <f t="shared" si="107"/>
        <v>0.06468995919555737</v>
      </c>
      <c r="U90" s="142">
        <f t="shared" si="108"/>
        <v>0.0833174144901856</v>
      </c>
      <c r="V90" s="139">
        <f t="shared" si="109"/>
        <v>22.29551654874501</v>
      </c>
      <c r="W90" s="143">
        <f t="shared" si="110"/>
        <v>0.9721465345278538</v>
      </c>
      <c r="X90" s="141">
        <f t="shared" si="111"/>
        <v>0.117302599696749</v>
      </c>
      <c r="Y90" s="142">
        <f t="shared" si="112"/>
        <v>0.15107984981356348</v>
      </c>
      <c r="Z90" s="139">
        <f t="shared" si="113"/>
        <v>32.295516548745006</v>
      </c>
      <c r="AA90" s="144">
        <f t="shared" si="114"/>
        <v>1.408174348641259</v>
      </c>
      <c r="AB90" s="141">
        <f t="shared" si="115"/>
        <v>0.1699152401979406</v>
      </c>
      <c r="AC90" s="142">
        <f t="shared" si="116"/>
        <v>0.21884228513694132</v>
      </c>
      <c r="AD90" s="136">
        <f t="shared" si="117"/>
        <v>29.001193993236953</v>
      </c>
      <c r="AE90" s="33">
        <f t="shared" si="118"/>
        <v>22.194866264138952</v>
      </c>
      <c r="AF90" s="137">
        <f t="shared" si="119"/>
        <v>4.024817597024353</v>
      </c>
      <c r="AG90" s="138">
        <f t="shared" si="120"/>
        <v>42.518790151097484</v>
      </c>
      <c r="AH90" s="14">
        <f t="shared" si="121"/>
        <v>7.681140080195698</v>
      </c>
      <c r="AI90" s="139">
        <f t="shared" si="122"/>
        <v>14.024817597024352</v>
      </c>
      <c r="AJ90" s="140">
        <f t="shared" si="123"/>
        <v>0.5998999990305244</v>
      </c>
      <c r="AK90" s="141">
        <f t="shared" si="124"/>
        <v>0.11864283661963812</v>
      </c>
      <c r="AL90" s="142">
        <f t="shared" si="125"/>
        <v>0.09322956831884041</v>
      </c>
      <c r="AM90" s="139">
        <f t="shared" si="126"/>
        <v>24.024817597024352</v>
      </c>
      <c r="AN90" s="143">
        <f t="shared" si="127"/>
        <v>1.0276417467433825</v>
      </c>
      <c r="AO90" s="141">
        <f t="shared" si="128"/>
        <v>0.20323775972566882</v>
      </c>
      <c r="AP90" s="142">
        <f t="shared" si="129"/>
        <v>0.159704278363284</v>
      </c>
      <c r="AQ90" s="139">
        <f t="shared" si="130"/>
        <v>34.02481759702435</v>
      </c>
      <c r="AR90" s="144">
        <f t="shared" si="131"/>
        <v>1.4553834944562407</v>
      </c>
      <c r="AS90" s="141">
        <f t="shared" si="132"/>
        <v>0.28783268283169955</v>
      </c>
      <c r="AT90" s="142">
        <f t="shared" si="133"/>
        <v>0.22617898840772763</v>
      </c>
      <c r="AU90" s="178" t="s">
        <v>179</v>
      </c>
      <c r="AW90" s="179"/>
      <c r="AX90" s="179"/>
      <c r="AY90" s="179"/>
      <c r="AZ90" s="179"/>
      <c r="BA90" s="179"/>
      <c r="BB90" s="179"/>
    </row>
    <row r="91" spans="1:54" ht="15">
      <c r="A91" s="131">
        <v>133</v>
      </c>
      <c r="B91" s="132">
        <f t="shared" si="90"/>
        <v>22.94228080364513</v>
      </c>
      <c r="C91" s="133">
        <f t="shared" si="91"/>
        <v>0.23388217378890266</v>
      </c>
      <c r="D91" s="133">
        <f t="shared" si="92"/>
        <v>0.15592144919260176</v>
      </c>
      <c r="E91" s="133">
        <f t="shared" si="93"/>
        <v>0.07796072459630088</v>
      </c>
      <c r="F91" s="133"/>
      <c r="G91" s="134">
        <f t="shared" si="94"/>
        <v>1.3426078123795204</v>
      </c>
      <c r="H91" s="133">
        <f t="shared" si="95"/>
        <v>0.2093413558035236</v>
      </c>
      <c r="I91" s="135">
        <f t="shared" si="96"/>
        <v>0.8950718749196803</v>
      </c>
      <c r="J91" s="133">
        <f t="shared" si="97"/>
        <v>0.13956090386901573</v>
      </c>
      <c r="K91" s="135">
        <f t="shared" si="98"/>
        <v>0.44753593745984016</v>
      </c>
      <c r="L91" s="133">
        <f t="shared" si="99"/>
        <v>0.06978045193450787</v>
      </c>
      <c r="M91" s="136">
        <f t="shared" si="100"/>
        <v>28.742957431076995</v>
      </c>
      <c r="N91" s="33">
        <f t="shared" si="101"/>
        <v>21.769006524614323</v>
      </c>
      <c r="O91" s="137">
        <f t="shared" si="102"/>
        <v>2.2787926649733743</v>
      </c>
      <c r="P91" s="138">
        <f t="shared" si="103"/>
        <v>43.55519499970247</v>
      </c>
      <c r="Q91" s="14">
        <f t="shared" si="104"/>
        <v>4.781986422561382</v>
      </c>
      <c r="R91" s="139">
        <f t="shared" si="105"/>
        <v>12.278792664973373</v>
      </c>
      <c r="S91" s="140">
        <f t="shared" si="106"/>
        <v>0.5354898318754852</v>
      </c>
      <c r="T91" s="141">
        <f t="shared" si="107"/>
        <v>0.06478582094937495</v>
      </c>
      <c r="U91" s="142">
        <f t="shared" si="108"/>
        <v>0.08349435061392832</v>
      </c>
      <c r="V91" s="139">
        <f t="shared" si="109"/>
        <v>22.278792664973373</v>
      </c>
      <c r="W91" s="143">
        <f t="shared" si="110"/>
        <v>0.9715993472702924</v>
      </c>
      <c r="X91" s="141">
        <f t="shared" si="111"/>
        <v>0.1175481915806372</v>
      </c>
      <c r="Y91" s="142">
        <f t="shared" si="112"/>
        <v>0.15149317826096995</v>
      </c>
      <c r="Z91" s="139">
        <f t="shared" si="113"/>
        <v>32.27879266497337</v>
      </c>
      <c r="AA91" s="144">
        <f t="shared" si="114"/>
        <v>1.4077088626650995</v>
      </c>
      <c r="AB91" s="141">
        <f t="shared" si="115"/>
        <v>0.17031056221189944</v>
      </c>
      <c r="AC91" s="142">
        <f t="shared" si="116"/>
        <v>0.21949200590801154</v>
      </c>
      <c r="AD91" s="136">
        <f t="shared" si="117"/>
        <v>28.742957431076995</v>
      </c>
      <c r="AE91" s="33">
        <f t="shared" si="118"/>
        <v>22.18819675220367</v>
      </c>
      <c r="AF91" s="137">
        <f t="shared" si="119"/>
        <v>3.997472598089696</v>
      </c>
      <c r="AG91" s="138">
        <f t="shared" si="120"/>
        <v>42.53458399960813</v>
      </c>
      <c r="AH91" s="14">
        <f t="shared" si="121"/>
        <v>7.70465681580634</v>
      </c>
      <c r="AI91" s="139">
        <f t="shared" si="122"/>
        <v>13.997472598089697</v>
      </c>
      <c r="AJ91" s="140">
        <f t="shared" si="123"/>
        <v>0.5989103105908417</v>
      </c>
      <c r="AK91" s="141">
        <f t="shared" si="124"/>
        <v>0.11877185847605731</v>
      </c>
      <c r="AL91" s="142">
        <f t="shared" si="125"/>
        <v>0.09338296356371525</v>
      </c>
      <c r="AM91" s="139">
        <f t="shared" si="126"/>
        <v>23.997472598089697</v>
      </c>
      <c r="AN91" s="143">
        <f t="shared" si="127"/>
        <v>1.026780632460647</v>
      </c>
      <c r="AO91" s="141">
        <f t="shared" si="128"/>
        <v>0.20362421853159096</v>
      </c>
      <c r="AP91" s="142">
        <f t="shared" si="129"/>
        <v>0.1600971242161603</v>
      </c>
      <c r="AQ91" s="139">
        <f t="shared" si="130"/>
        <v>33.99747259808969</v>
      </c>
      <c r="AR91" s="144">
        <f t="shared" si="131"/>
        <v>1.4546509543304518</v>
      </c>
      <c r="AS91" s="141">
        <f t="shared" si="132"/>
        <v>0.2884765785871246</v>
      </c>
      <c r="AT91" s="142">
        <f t="shared" si="133"/>
        <v>0.2268112848686052</v>
      </c>
      <c r="AV91" s="179" t="s">
        <v>180</v>
      </c>
      <c r="AW91" s="179"/>
      <c r="AX91" s="179"/>
      <c r="AY91" s="179"/>
      <c r="AZ91" s="179"/>
      <c r="BA91" s="179"/>
      <c r="BB91" s="179"/>
    </row>
    <row r="92" spans="1:54" ht="15">
      <c r="A92" s="131">
        <v>134</v>
      </c>
      <c r="B92" s="132">
        <f t="shared" si="90"/>
        <v>23.022856479235294</v>
      </c>
      <c r="C92" s="133">
        <f t="shared" si="91"/>
        <v>0.2346589835631967</v>
      </c>
      <c r="D92" s="133">
        <f t="shared" si="92"/>
        <v>0.15643932237546446</v>
      </c>
      <c r="E92" s="133">
        <f t="shared" si="93"/>
        <v>0.07821966118773223</v>
      </c>
      <c r="F92" s="133"/>
      <c r="G92" s="134">
        <f t="shared" si="94"/>
        <v>1.3426078123795204</v>
      </c>
      <c r="H92" s="133">
        <f t="shared" si="95"/>
        <v>0.21003665638465688</v>
      </c>
      <c r="I92" s="135">
        <f t="shared" si="96"/>
        <v>0.8950718749196803</v>
      </c>
      <c r="J92" s="133">
        <f t="shared" si="97"/>
        <v>0.14002443758977126</v>
      </c>
      <c r="K92" s="135">
        <f t="shared" si="98"/>
        <v>0.44753593745984016</v>
      </c>
      <c r="L92" s="133">
        <f t="shared" si="99"/>
        <v>0.07001221879488563</v>
      </c>
      <c r="M92" s="136">
        <f t="shared" si="100"/>
        <v>28.484739882699568</v>
      </c>
      <c r="N92" s="33">
        <f t="shared" si="101"/>
        <v>21.76491696725534</v>
      </c>
      <c r="O92" s="137">
        <f t="shared" si="102"/>
        <v>2.2620254798015385</v>
      </c>
      <c r="P92" s="138">
        <f t="shared" si="103"/>
        <v>43.565431857216886</v>
      </c>
      <c r="Q92" s="14">
        <f t="shared" si="104"/>
        <v>4.795504747030341</v>
      </c>
      <c r="R92" s="139">
        <f t="shared" si="105"/>
        <v>12.262025479801538</v>
      </c>
      <c r="S92" s="140">
        <f t="shared" si="106"/>
        <v>0.5348590783831206</v>
      </c>
      <c r="T92" s="141">
        <f t="shared" si="107"/>
        <v>0.06487982130308308</v>
      </c>
      <c r="U92" s="142">
        <f t="shared" si="108"/>
        <v>0.08367299178862082</v>
      </c>
      <c r="V92" s="139">
        <f t="shared" si="109"/>
        <v>22.262025479801537</v>
      </c>
      <c r="W92" s="143">
        <f t="shared" si="110"/>
        <v>0.9710505373424583</v>
      </c>
      <c r="X92" s="141">
        <f t="shared" si="111"/>
        <v>0.11779099932171914</v>
      </c>
      <c r="Y92" s="142">
        <f t="shared" si="112"/>
        <v>0.1519104880541848</v>
      </c>
      <c r="Z92" s="139">
        <f t="shared" si="113"/>
        <v>32.26202547980154</v>
      </c>
      <c r="AA92" s="144">
        <f t="shared" si="114"/>
        <v>1.407241996301796</v>
      </c>
      <c r="AB92" s="141">
        <f t="shared" si="115"/>
        <v>0.17070217734035523</v>
      </c>
      <c r="AC92" s="142">
        <f t="shared" si="116"/>
        <v>0.2201479843197488</v>
      </c>
      <c r="AD92" s="136">
        <f t="shared" si="117"/>
        <v>28.484739882699568</v>
      </c>
      <c r="AE92" s="33">
        <f t="shared" si="118"/>
        <v>22.18150921343869</v>
      </c>
      <c r="AF92" s="137">
        <f t="shared" si="119"/>
        <v>3.9700536891532834</v>
      </c>
      <c r="AG92" s="138">
        <f t="shared" si="120"/>
        <v>42.550434088221856</v>
      </c>
      <c r="AH92" s="14">
        <f t="shared" si="121"/>
        <v>7.728054684631703</v>
      </c>
      <c r="AI92" s="139">
        <f t="shared" si="122"/>
        <v>13.970053689153284</v>
      </c>
      <c r="AJ92" s="140">
        <f t="shared" si="123"/>
        <v>0.5979173495790816</v>
      </c>
      <c r="AK92" s="141">
        <f t="shared" si="124"/>
        <v>0.11889700571838972</v>
      </c>
      <c r="AL92" s="142">
        <f t="shared" si="125"/>
        <v>0.09353778500468522</v>
      </c>
      <c r="AM92" s="139">
        <f t="shared" si="126"/>
        <v>23.970053689153282</v>
      </c>
      <c r="AN92" s="143">
        <f t="shared" si="127"/>
        <v>1.0259166707580119</v>
      </c>
      <c r="AO92" s="141">
        <f t="shared" si="128"/>
        <v>0.20400548730619095</v>
      </c>
      <c r="AP92" s="142">
        <f t="shared" si="129"/>
        <v>0.16049370878707586</v>
      </c>
      <c r="AQ92" s="139">
        <f t="shared" si="130"/>
        <v>33.97005368915328</v>
      </c>
      <c r="AR92" s="144">
        <f t="shared" si="131"/>
        <v>1.453915991936942</v>
      </c>
      <c r="AS92" s="141">
        <f t="shared" si="132"/>
        <v>0.28911396889399216</v>
      </c>
      <c r="AT92" s="142">
        <f t="shared" si="133"/>
        <v>0.22744963256946646</v>
      </c>
      <c r="AV92" s="179" t="s">
        <v>219</v>
      </c>
      <c r="AW92" s="179"/>
      <c r="AX92" s="179"/>
      <c r="AY92" s="179"/>
      <c r="AZ92" s="179"/>
      <c r="BA92" s="179"/>
      <c r="BB92" s="179"/>
    </row>
    <row r="93" spans="1:52" ht="15">
      <c r="A93" s="131">
        <v>135</v>
      </c>
      <c r="B93" s="132">
        <f t="shared" si="90"/>
        <v>23.104232473124533</v>
      </c>
      <c r="C93" s="133">
        <f t="shared" si="91"/>
        <v>0.2354430379746836</v>
      </c>
      <c r="D93" s="133">
        <f t="shared" si="92"/>
        <v>0.15696202531645573</v>
      </c>
      <c r="E93" s="133">
        <f t="shared" si="93"/>
        <v>0.07848101265822786</v>
      </c>
      <c r="F93" s="133"/>
      <c r="G93" s="134">
        <f t="shared" si="94"/>
        <v>1.3426078123795204</v>
      </c>
      <c r="H93" s="133">
        <f t="shared" si="95"/>
        <v>0.2107384414367855</v>
      </c>
      <c r="I93" s="135">
        <f t="shared" si="96"/>
        <v>0.8950718749196803</v>
      </c>
      <c r="J93" s="133">
        <f t="shared" si="97"/>
        <v>0.14049229429119034</v>
      </c>
      <c r="K93" s="135">
        <f t="shared" si="98"/>
        <v>0.44753593745984016</v>
      </c>
      <c r="L93" s="133">
        <f t="shared" si="99"/>
        <v>0.07024614714559517</v>
      </c>
      <c r="M93" s="136">
        <f t="shared" si="100"/>
        <v>28.2265400330346</v>
      </c>
      <c r="N93" s="33">
        <f t="shared" si="101"/>
        <v>21.76081690702197</v>
      </c>
      <c r="O93" s="137">
        <f t="shared" si="102"/>
        <v>2.245215232844723</v>
      </c>
      <c r="P93" s="138">
        <f t="shared" si="103"/>
        <v>43.575700615326646</v>
      </c>
      <c r="Q93" s="14">
        <f t="shared" si="104"/>
        <v>4.808939279507435</v>
      </c>
      <c r="R93" s="139">
        <f t="shared" si="105"/>
        <v>12.245215232844723</v>
      </c>
      <c r="S93" s="140">
        <f t="shared" si="106"/>
        <v>0.5342264669865332</v>
      </c>
      <c r="T93" s="141">
        <f t="shared" si="107"/>
        <v>0.06497196112232803</v>
      </c>
      <c r="U93" s="142">
        <f t="shared" si="108"/>
        <v>0.08385326823586091</v>
      </c>
      <c r="V93" s="139">
        <f t="shared" si="109"/>
        <v>22.24521523284472</v>
      </c>
      <c r="W93" s="143">
        <f t="shared" si="110"/>
        <v>0.9705001108777443</v>
      </c>
      <c r="X93" s="141">
        <f t="shared" si="111"/>
        <v>0.11803102124244498</v>
      </c>
      <c r="Y93" s="142">
        <f t="shared" si="112"/>
        <v>0.1523316629732156</v>
      </c>
      <c r="Z93" s="139">
        <f t="shared" si="113"/>
        <v>32.24521523284472</v>
      </c>
      <c r="AA93" s="144">
        <f t="shared" si="114"/>
        <v>1.4067737547689554</v>
      </c>
      <c r="AB93" s="141">
        <f t="shared" si="115"/>
        <v>0.17109008136256193</v>
      </c>
      <c r="AC93" s="142">
        <f t="shared" si="116"/>
        <v>0.22081005771057025</v>
      </c>
      <c r="AD93" s="136">
        <f t="shared" si="117"/>
        <v>28.2265400330346</v>
      </c>
      <c r="AE93" s="33">
        <f t="shared" si="118"/>
        <v>22.174803736859133</v>
      </c>
      <c r="AF93" s="137">
        <f t="shared" si="119"/>
        <v>3.9425612351770947</v>
      </c>
      <c r="AG93" s="138">
        <f t="shared" si="120"/>
        <v>42.5663403357061</v>
      </c>
      <c r="AH93" s="14">
        <f t="shared" si="121"/>
        <v>7.751333281432404</v>
      </c>
      <c r="AI93" s="139">
        <f t="shared" si="122"/>
        <v>13.942561235177095</v>
      </c>
      <c r="AJ93" s="140">
        <f t="shared" si="123"/>
        <v>0.5969211238416147</v>
      </c>
      <c r="AK93" s="141">
        <f t="shared" si="124"/>
        <v>0.11901828066060574</v>
      </c>
      <c r="AL93" s="142">
        <f t="shared" si="125"/>
        <v>0.09369394855235473</v>
      </c>
      <c r="AM93" s="139">
        <f t="shared" si="126"/>
        <v>23.942561235177095</v>
      </c>
      <c r="AN93" s="143">
        <f t="shared" si="127"/>
        <v>1.0250498684624967</v>
      </c>
      <c r="AO93" s="141">
        <f t="shared" si="128"/>
        <v>0.20438156410118516</v>
      </c>
      <c r="AP93" s="142">
        <f t="shared" si="129"/>
        <v>0.16089390340424</v>
      </c>
      <c r="AQ93" s="139">
        <f t="shared" si="130"/>
        <v>33.942561235177095</v>
      </c>
      <c r="AR93" s="144">
        <f t="shared" si="131"/>
        <v>1.4531786130833788</v>
      </c>
      <c r="AS93" s="141">
        <f t="shared" si="132"/>
        <v>0.2897448475417646</v>
      </c>
      <c r="AT93" s="142">
        <f t="shared" si="133"/>
        <v>0.2280938582561253</v>
      </c>
      <c r="AV93" s="198" t="s">
        <v>181</v>
      </c>
      <c r="AW93" s="199" t="s">
        <v>182</v>
      </c>
      <c r="AX93" s="200" t="s">
        <v>183</v>
      </c>
      <c r="AY93" s="201" t="s">
        <v>184</v>
      </c>
      <c r="AZ93" s="201" t="s">
        <v>185</v>
      </c>
    </row>
    <row r="94" spans="1:52" ht="15">
      <c r="A94" s="131">
        <v>136</v>
      </c>
      <c r="B94" s="132">
        <f t="shared" si="90"/>
        <v>23.18639380142519</v>
      </c>
      <c r="C94" s="133">
        <f t="shared" si="91"/>
        <v>0.2362341772151899</v>
      </c>
      <c r="D94" s="133">
        <f t="shared" si="92"/>
        <v>0.15748945147679327</v>
      </c>
      <c r="E94" s="133">
        <f t="shared" si="93"/>
        <v>0.07874472573839664</v>
      </c>
      <c r="F94" s="133"/>
      <c r="G94" s="134">
        <f t="shared" si="94"/>
        <v>1.3426078123795204</v>
      </c>
      <c r="H94" s="133">
        <f t="shared" si="95"/>
        <v>0.21144656792010802</v>
      </c>
      <c r="I94" s="135">
        <f t="shared" si="96"/>
        <v>0.8950718749196803</v>
      </c>
      <c r="J94" s="133">
        <f t="shared" si="97"/>
        <v>0.14096437861340536</v>
      </c>
      <c r="K94" s="135">
        <f t="shared" si="98"/>
        <v>0.44753593745984016</v>
      </c>
      <c r="L94" s="133">
        <f t="shared" si="99"/>
        <v>0.07048218930670268</v>
      </c>
      <c r="M94" s="136">
        <f t="shared" si="100"/>
        <v>27.96835656782175</v>
      </c>
      <c r="N94" s="33">
        <f t="shared" si="101"/>
        <v>21.756706402363665</v>
      </c>
      <c r="O94" s="137">
        <f t="shared" si="102"/>
        <v>2.228362163745679</v>
      </c>
      <c r="P94" s="138">
        <f t="shared" si="103"/>
        <v>43.586001176102954</v>
      </c>
      <c r="Q94" s="14">
        <f t="shared" si="104"/>
        <v>4.822289783705032</v>
      </c>
      <c r="R94" s="139">
        <f t="shared" si="105"/>
        <v>12.228362163745679</v>
      </c>
      <c r="S94" s="140">
        <f t="shared" si="106"/>
        <v>0.5335920047426512</v>
      </c>
      <c r="T94" s="141">
        <f t="shared" si="107"/>
        <v>0.06506224131427223</v>
      </c>
      <c r="U94" s="142">
        <f t="shared" si="108"/>
        <v>0.0840351121393226</v>
      </c>
      <c r="V94" s="139">
        <f t="shared" si="109"/>
        <v>22.22836216374568</v>
      </c>
      <c r="W94" s="143">
        <f t="shared" si="110"/>
        <v>0.9699480740162867</v>
      </c>
      <c r="X94" s="141">
        <f t="shared" si="111"/>
        <v>0.11826825569546795</v>
      </c>
      <c r="Y94" s="142">
        <f t="shared" si="112"/>
        <v>0.15275659013779708</v>
      </c>
      <c r="Z94" s="139">
        <f t="shared" si="113"/>
        <v>32.22836216374568</v>
      </c>
      <c r="AA94" s="144">
        <f t="shared" si="114"/>
        <v>1.4063041432899221</v>
      </c>
      <c r="AB94" s="141">
        <f t="shared" si="115"/>
        <v>0.1714742700766637</v>
      </c>
      <c r="AC94" s="142">
        <f t="shared" si="116"/>
        <v>0.22147806813627152</v>
      </c>
      <c r="AD94" s="136">
        <f t="shared" si="117"/>
        <v>27.96835656782175</v>
      </c>
      <c r="AE94" s="33">
        <f t="shared" si="118"/>
        <v>22.168080411508047</v>
      </c>
      <c r="AF94" s="137">
        <f t="shared" si="119"/>
        <v>3.9149956012376435</v>
      </c>
      <c r="AG94" s="138">
        <f t="shared" si="120"/>
        <v>42.58230266070308</v>
      </c>
      <c r="AH94" s="14">
        <f t="shared" si="121"/>
        <v>7.774492198318577</v>
      </c>
      <c r="AI94" s="139">
        <f t="shared" si="122"/>
        <v>13.914995601237644</v>
      </c>
      <c r="AJ94" s="140">
        <f t="shared" si="123"/>
        <v>0.59592164123857</v>
      </c>
      <c r="AK94" s="141">
        <f t="shared" si="124"/>
        <v>0.119135685721263</v>
      </c>
      <c r="AL94" s="142">
        <f t="shared" si="125"/>
        <v>0.09385137240181278</v>
      </c>
      <c r="AM94" s="139">
        <f t="shared" si="126"/>
        <v>23.914995601237642</v>
      </c>
      <c r="AN94" s="143">
        <f t="shared" si="127"/>
        <v>1.0241802324130918</v>
      </c>
      <c r="AO94" s="141">
        <f t="shared" si="128"/>
        <v>0.20475244704504428</v>
      </c>
      <c r="AP94" s="142">
        <f t="shared" si="129"/>
        <v>0.16129758301611247</v>
      </c>
      <c r="AQ94" s="139">
        <f t="shared" si="130"/>
        <v>33.91499560123764</v>
      </c>
      <c r="AR94" s="144">
        <f t="shared" si="131"/>
        <v>1.4524388235876136</v>
      </c>
      <c r="AS94" s="141">
        <f t="shared" si="132"/>
        <v>0.29036920836882557</v>
      </c>
      <c r="AT94" s="142">
        <f t="shared" si="133"/>
        <v>0.22874379363041217</v>
      </c>
      <c r="AV94" s="202" t="s">
        <v>217</v>
      </c>
      <c r="AW94" s="203" t="s">
        <v>186</v>
      </c>
      <c r="AX94" s="204" t="s">
        <v>23</v>
      </c>
      <c r="AY94" s="203" t="s">
        <v>187</v>
      </c>
      <c r="AZ94" s="203" t="s">
        <v>188</v>
      </c>
    </row>
    <row r="95" spans="1:52" ht="15">
      <c r="A95" s="131">
        <v>137</v>
      </c>
      <c r="B95" s="132">
        <f t="shared" si="90"/>
        <v>23.269325952029668</v>
      </c>
      <c r="C95" s="133">
        <f t="shared" si="91"/>
        <v>0.23703224614247437</v>
      </c>
      <c r="D95" s="133">
        <f t="shared" si="92"/>
        <v>0.15802149742831623</v>
      </c>
      <c r="E95" s="133">
        <f t="shared" si="93"/>
        <v>0.07901074871415811</v>
      </c>
      <c r="F95" s="133"/>
      <c r="G95" s="134">
        <f t="shared" si="94"/>
        <v>1.3426078123795204</v>
      </c>
      <c r="H95" s="133">
        <f t="shared" si="95"/>
        <v>0.21216089697116763</v>
      </c>
      <c r="I95" s="135">
        <f t="shared" si="96"/>
        <v>0.8950718749196803</v>
      </c>
      <c r="J95" s="133">
        <f t="shared" si="97"/>
        <v>0.14144059798077846</v>
      </c>
      <c r="K95" s="135">
        <f t="shared" si="98"/>
        <v>0.44753593745984016</v>
      </c>
      <c r="L95" s="133">
        <f t="shared" si="99"/>
        <v>0.07072029899038923</v>
      </c>
      <c r="M95" s="136">
        <f t="shared" si="100"/>
        <v>27.710188173550378</v>
      </c>
      <c r="N95" s="33">
        <f t="shared" si="101"/>
        <v>21.75258551173853</v>
      </c>
      <c r="O95" s="137">
        <f t="shared" si="102"/>
        <v>2.2114665121826262</v>
      </c>
      <c r="P95" s="138">
        <f t="shared" si="103"/>
        <v>43.59633344147439</v>
      </c>
      <c r="Q95" s="14">
        <f t="shared" si="104"/>
        <v>4.83555602228863</v>
      </c>
      <c r="R95" s="139">
        <f t="shared" si="105"/>
        <v>12.211466512182627</v>
      </c>
      <c r="S95" s="140">
        <f t="shared" si="106"/>
        <v>0.5329556987165431</v>
      </c>
      <c r="T95" s="141">
        <f t="shared" si="107"/>
        <v>0.06515066282756725</v>
      </c>
      <c r="U95" s="142">
        <f t="shared" si="108"/>
        <v>0.0842184575741427</v>
      </c>
      <c r="V95" s="139">
        <f t="shared" si="109"/>
        <v>22.211466512182625</v>
      </c>
      <c r="W95" s="143">
        <f t="shared" si="110"/>
        <v>0.9693944329053042</v>
      </c>
      <c r="X95" s="141">
        <f t="shared" si="111"/>
        <v>0.1185027010635731</v>
      </c>
      <c r="Y95" s="142">
        <f t="shared" si="112"/>
        <v>0.1531851598863696</v>
      </c>
      <c r="Z95" s="139">
        <f t="shared" si="113"/>
        <v>32.211466512182625</v>
      </c>
      <c r="AA95" s="144">
        <f t="shared" si="114"/>
        <v>1.4058331670940654</v>
      </c>
      <c r="AB95" s="141">
        <f t="shared" si="115"/>
        <v>0.17185473929957895</v>
      </c>
      <c r="AC95" s="142">
        <f t="shared" si="116"/>
        <v>0.2221518621985965</v>
      </c>
      <c r="AD95" s="136">
        <f t="shared" si="117"/>
        <v>27.710188173550378</v>
      </c>
      <c r="AE95" s="33">
        <f t="shared" si="118"/>
        <v>22.161339326459828</v>
      </c>
      <c r="AF95" s="137">
        <f t="shared" si="119"/>
        <v>3.8873571525399457</v>
      </c>
      <c r="AG95" s="138">
        <f t="shared" si="120"/>
        <v>42.59832098171736</v>
      </c>
      <c r="AH95" s="14">
        <f t="shared" si="121"/>
        <v>7.797531024735906</v>
      </c>
      <c r="AI95" s="139">
        <f t="shared" si="122"/>
        <v>13.887357152539945</v>
      </c>
      <c r="AJ95" s="140">
        <f t="shared" si="123"/>
        <v>0.5949189096445654</v>
      </c>
      <c r="AK95" s="141">
        <f t="shared" si="124"/>
        <v>0.11924922342362386</v>
      </c>
      <c r="AL95" s="142">
        <f t="shared" si="125"/>
        <v>0.09400997695045538</v>
      </c>
      <c r="AM95" s="139">
        <f t="shared" si="126"/>
        <v>23.887357152539945</v>
      </c>
      <c r="AN95" s="143">
        <f t="shared" si="127"/>
        <v>1.023307769461393</v>
      </c>
      <c r="AO95" s="141">
        <f t="shared" si="128"/>
        <v>0.2051181343429442</v>
      </c>
      <c r="AP95" s="142">
        <f t="shared" si="129"/>
        <v>0.16170462606031952</v>
      </c>
      <c r="AQ95" s="139">
        <f t="shared" si="130"/>
        <v>33.88735715253995</v>
      </c>
      <c r="AR95" s="144">
        <f t="shared" si="131"/>
        <v>1.4516966292782207</v>
      </c>
      <c r="AS95" s="141">
        <f t="shared" si="132"/>
        <v>0.2909870452622646</v>
      </c>
      <c r="AT95" s="142">
        <f t="shared" si="133"/>
        <v>0.2293992751701837</v>
      </c>
      <c r="AV95" s="205"/>
      <c r="AW95" s="206" t="s">
        <v>24</v>
      </c>
      <c r="AX95" s="207" t="s">
        <v>189</v>
      </c>
      <c r="AY95" s="206" t="s">
        <v>190</v>
      </c>
      <c r="AZ95" s="206" t="s">
        <v>191</v>
      </c>
    </row>
    <row r="96" spans="1:52" ht="15">
      <c r="A96" s="131">
        <v>138</v>
      </c>
      <c r="B96" s="132">
        <f t="shared" si="90"/>
        <v>23.35301486754928</v>
      </c>
      <c r="C96" s="133">
        <f t="shared" si="91"/>
        <v>0.2378370941111723</v>
      </c>
      <c r="D96" s="133">
        <f t="shared" si="92"/>
        <v>0.15855806274078152</v>
      </c>
      <c r="E96" s="133">
        <f t="shared" si="93"/>
        <v>0.07927903137039076</v>
      </c>
      <c r="F96" s="133"/>
      <c r="G96" s="134">
        <f t="shared" si="94"/>
        <v>1.3426078123795204</v>
      </c>
      <c r="H96" s="133">
        <f t="shared" si="95"/>
        <v>0.2128812937515354</v>
      </c>
      <c r="I96" s="135">
        <f t="shared" si="96"/>
        <v>0.8950718749196803</v>
      </c>
      <c r="J96" s="133">
        <f t="shared" si="97"/>
        <v>0.14192086250102362</v>
      </c>
      <c r="K96" s="135">
        <f t="shared" si="98"/>
        <v>0.44753593745984016</v>
      </c>
      <c r="L96" s="133">
        <f t="shared" si="99"/>
        <v>0.07096043125051181</v>
      </c>
      <c r="M96" s="136">
        <f t="shared" si="100"/>
        <v>27.45203353739914</v>
      </c>
      <c r="N96" s="33">
        <f t="shared" si="101"/>
        <v>21.748454293615243</v>
      </c>
      <c r="O96" s="137">
        <f t="shared" si="102"/>
        <v>2.1945285178771474</v>
      </c>
      <c r="P96" s="138">
        <f t="shared" si="103"/>
        <v>43.60669731321999</v>
      </c>
      <c r="Q96" s="14">
        <f t="shared" si="104"/>
        <v>4.848737756870895</v>
      </c>
      <c r="R96" s="139">
        <f t="shared" si="105"/>
        <v>12.194528517877147</v>
      </c>
      <c r="S96" s="140">
        <f t="shared" si="106"/>
        <v>0.5323175559818077</v>
      </c>
      <c r="T96" s="141">
        <f t="shared" si="107"/>
        <v>0.06523722665229441</v>
      </c>
      <c r="U96" s="142">
        <f t="shared" si="108"/>
        <v>0.08440324043938294</v>
      </c>
      <c r="V96" s="139">
        <f t="shared" si="109"/>
        <v>22.194528517877146</v>
      </c>
      <c r="W96" s="143">
        <f t="shared" si="110"/>
        <v>0.9688391936994378</v>
      </c>
      <c r="X96" s="141">
        <f t="shared" si="111"/>
        <v>0.11873435575954673</v>
      </c>
      <c r="Y96" s="142">
        <f t="shared" si="112"/>
        <v>0.15361726566032363</v>
      </c>
      <c r="Z96" s="139">
        <f t="shared" si="113"/>
        <v>32.194528517877146</v>
      </c>
      <c r="AA96" s="144">
        <f t="shared" si="114"/>
        <v>1.405360831417068</v>
      </c>
      <c r="AB96" s="141">
        <f t="shared" si="115"/>
        <v>0.17223148486679907</v>
      </c>
      <c r="AC96" s="142">
        <f t="shared" si="116"/>
        <v>0.22283129088126435</v>
      </c>
      <c r="AD96" s="136">
        <f t="shared" si="117"/>
        <v>27.45203353739914</v>
      </c>
      <c r="AE96" s="33">
        <f t="shared" si="118"/>
        <v>22.154580570823693</v>
      </c>
      <c r="AF96" s="137">
        <f t="shared" si="119"/>
        <v>3.8596462544317935</v>
      </c>
      <c r="AG96" s="138">
        <f t="shared" si="120"/>
        <v>42.6143952171033</v>
      </c>
      <c r="AH96" s="14">
        <f t="shared" si="121"/>
        <v>7.8204493474508965</v>
      </c>
      <c r="AI96" s="139">
        <f t="shared" si="122"/>
        <v>13.859646254431794</v>
      </c>
      <c r="AJ96" s="140">
        <f t="shared" si="123"/>
        <v>0.5939129369494475</v>
      </c>
      <c r="AK96" s="141">
        <f t="shared" si="124"/>
        <v>0.11935889639576856</v>
      </c>
      <c r="AL96" s="142">
        <f t="shared" si="125"/>
        <v>0.09416968471939231</v>
      </c>
      <c r="AM96" s="139">
        <f t="shared" si="126"/>
        <v>23.859646254431794</v>
      </c>
      <c r="AN96" s="143">
        <f t="shared" si="127"/>
        <v>1.0224324864722476</v>
      </c>
      <c r="AO96" s="141">
        <f t="shared" si="128"/>
        <v>0.2054786242767035</v>
      </c>
      <c r="AP96" s="142">
        <f t="shared" si="129"/>
        <v>0.16211491433827988</v>
      </c>
      <c r="AQ96" s="139">
        <f t="shared" si="130"/>
        <v>33.859646254431794</v>
      </c>
      <c r="AR96" s="144">
        <f t="shared" si="131"/>
        <v>1.4509520359950476</v>
      </c>
      <c r="AS96" s="141">
        <f t="shared" si="132"/>
        <v>0.2915983521576385</v>
      </c>
      <c r="AT96" s="142">
        <f t="shared" si="133"/>
        <v>0.23006014395716742</v>
      </c>
      <c r="AV96" s="208">
        <v>0.39</v>
      </c>
      <c r="AW96" s="182">
        <v>63</v>
      </c>
      <c r="AX96" s="208">
        <v>25</v>
      </c>
      <c r="AY96" s="187">
        <v>90</v>
      </c>
      <c r="AZ96" s="187">
        <v>240</v>
      </c>
    </row>
    <row r="97" spans="1:52" ht="15">
      <c r="A97" s="131">
        <v>139</v>
      </c>
      <c r="B97" s="132">
        <f t="shared" si="90"/>
        <v>23.437446929003563</v>
      </c>
      <c r="C97" s="133">
        <f t="shared" si="91"/>
        <v>0.2386485748110373</v>
      </c>
      <c r="D97" s="133">
        <f t="shared" si="92"/>
        <v>0.15909904987402484</v>
      </c>
      <c r="E97" s="133">
        <f t="shared" si="93"/>
        <v>0.07954952493701242</v>
      </c>
      <c r="F97" s="133"/>
      <c r="G97" s="134">
        <f t="shared" si="94"/>
        <v>1.3426078123795204</v>
      </c>
      <c r="H97" s="133">
        <f t="shared" si="95"/>
        <v>0.2136076273030247</v>
      </c>
      <c r="I97" s="135">
        <f t="shared" si="96"/>
        <v>0.8950718749196803</v>
      </c>
      <c r="J97" s="133">
        <f t="shared" si="97"/>
        <v>0.14240508486868314</v>
      </c>
      <c r="K97" s="135">
        <f t="shared" si="98"/>
        <v>0.44753593745984016</v>
      </c>
      <c r="L97" s="133">
        <f t="shared" si="99"/>
        <v>0.07120254243434157</v>
      </c>
      <c r="M97" s="136">
        <f t="shared" si="100"/>
        <v>27.19389134717587</v>
      </c>
      <c r="N97" s="33">
        <f t="shared" si="101"/>
        <v>21.744312806474998</v>
      </c>
      <c r="O97" s="137">
        <f t="shared" si="102"/>
        <v>2.177548420602142</v>
      </c>
      <c r="P97" s="138">
        <f t="shared" si="103"/>
        <v>43.617092692962125</v>
      </c>
      <c r="Q97" s="14">
        <f t="shared" si="104"/>
        <v>4.86183474800709</v>
      </c>
      <c r="R97" s="139">
        <f t="shared" si="105"/>
        <v>12.177548420602141</v>
      </c>
      <c r="S97" s="140">
        <f t="shared" si="106"/>
        <v>0.5316775836209668</v>
      </c>
      <c r="T97" s="141">
        <f t="shared" si="107"/>
        <v>0.06532193381992547</v>
      </c>
      <c r="U97" s="142">
        <f t="shared" si="108"/>
        <v>0.08458939839341321</v>
      </c>
      <c r="V97" s="139">
        <f t="shared" si="109"/>
        <v>22.177548420602143</v>
      </c>
      <c r="W97" s="143">
        <f t="shared" si="110"/>
        <v>0.9682823625610921</v>
      </c>
      <c r="X97" s="141">
        <f t="shared" si="111"/>
        <v>0.11896321822608144</v>
      </c>
      <c r="Y97" s="142">
        <f t="shared" si="112"/>
        <v>0.1540528038932458</v>
      </c>
      <c r="Z97" s="139">
        <f t="shared" si="113"/>
        <v>32.17754842060214</v>
      </c>
      <c r="AA97" s="144">
        <f t="shared" si="114"/>
        <v>1.4048871415012174</v>
      </c>
      <c r="AB97" s="141">
        <f t="shared" si="115"/>
        <v>0.1726045026322374</v>
      </c>
      <c r="AC97" s="142">
        <f t="shared" si="116"/>
        <v>0.22351620939307837</v>
      </c>
      <c r="AD97" s="136">
        <f t="shared" si="117"/>
        <v>27.19389134717587</v>
      </c>
      <c r="AE97" s="33">
        <f t="shared" si="118"/>
        <v>22.147804233747138</v>
      </c>
      <c r="AF97" s="137">
        <f t="shared" si="119"/>
        <v>3.8318632724179165</v>
      </c>
      <c r="AG97" s="138">
        <f t="shared" si="120"/>
        <v>42.630525285052514</v>
      </c>
      <c r="AH97" s="14">
        <f t="shared" si="121"/>
        <v>7.843246750536474</v>
      </c>
      <c r="AI97" s="139">
        <f t="shared" si="122"/>
        <v>13.831863272417916</v>
      </c>
      <c r="AJ97" s="140">
        <f t="shared" si="123"/>
        <v>0.5929037310590326</v>
      </c>
      <c r="AK97" s="141">
        <f t="shared" si="124"/>
        <v>0.11946470737071636</v>
      </c>
      <c r="AL97" s="142">
        <f t="shared" si="125"/>
        <v>0.09433042027825644</v>
      </c>
      <c r="AM97" s="139">
        <f t="shared" si="126"/>
        <v>23.831863272417916</v>
      </c>
      <c r="AN97" s="143">
        <f t="shared" si="127"/>
        <v>1.0215543903243973</v>
      </c>
      <c r="AO97" s="141">
        <f t="shared" si="128"/>
        <v>0.20583391520473293</v>
      </c>
      <c r="AP97" s="142">
        <f t="shared" si="129"/>
        <v>0.16252833289525032</v>
      </c>
      <c r="AQ97" s="139">
        <f t="shared" si="130"/>
        <v>33.83186327241792</v>
      </c>
      <c r="AR97" s="144">
        <f t="shared" si="131"/>
        <v>1.4502050495897625</v>
      </c>
      <c r="AS97" s="141">
        <f t="shared" si="132"/>
        <v>0.2922031230387495</v>
      </c>
      <c r="AT97" s="142">
        <f t="shared" si="133"/>
        <v>0.2307262455122443</v>
      </c>
      <c r="AV97" s="208">
        <v>0.34</v>
      </c>
      <c r="AW97" s="182">
        <v>69</v>
      </c>
      <c r="AX97" s="208">
        <v>31</v>
      </c>
      <c r="AY97" s="187">
        <v>110</v>
      </c>
      <c r="AZ97" s="187">
        <v>260</v>
      </c>
    </row>
    <row r="98" spans="1:52" ht="15">
      <c r="A98" s="131">
        <v>140</v>
      </c>
      <c r="B98" s="132">
        <f t="shared" si="90"/>
        <v>23.522608940221918</v>
      </c>
      <c r="C98" s="133">
        <f t="shared" si="91"/>
        <v>0.23946654611211576</v>
      </c>
      <c r="D98" s="133">
        <f t="shared" si="92"/>
        <v>0.15964436407474383</v>
      </c>
      <c r="E98" s="133">
        <f t="shared" si="93"/>
        <v>0.07982218203737192</v>
      </c>
      <c r="F98" s="133"/>
      <c r="G98" s="134">
        <f t="shared" si="94"/>
        <v>1.3426078123795204</v>
      </c>
      <c r="H98" s="133">
        <f t="shared" si="95"/>
        <v>0.2143397704091115</v>
      </c>
      <c r="I98" s="135">
        <f t="shared" si="96"/>
        <v>0.8950718749196803</v>
      </c>
      <c r="J98" s="133">
        <f t="shared" si="97"/>
        <v>0.14289318027274103</v>
      </c>
      <c r="K98" s="135">
        <f t="shared" si="98"/>
        <v>0.44753593745984016</v>
      </c>
      <c r="L98" s="133">
        <f t="shared" si="99"/>
        <v>0.07144659013637052</v>
      </c>
      <c r="M98" s="136">
        <f t="shared" si="100"/>
        <v>26.935760291256887</v>
      </c>
      <c r="N98" s="33">
        <f t="shared" si="101"/>
        <v>21.740161108813414</v>
      </c>
      <c r="O98" s="137">
        <f t="shared" si="102"/>
        <v>2.160526460189648</v>
      </c>
      <c r="P98" s="138">
        <f t="shared" si="103"/>
        <v>43.62751948215969</v>
      </c>
      <c r="Q98" s="14">
        <f t="shared" si="104"/>
        <v>4.874846755190679</v>
      </c>
      <c r="R98" s="139">
        <f t="shared" si="105"/>
        <v>12.160526460189647</v>
      </c>
      <c r="S98" s="140">
        <f t="shared" si="106"/>
        <v>0.531035788725854</v>
      </c>
      <c r="T98" s="141">
        <f t="shared" si="107"/>
        <v>0.06540478540328527</v>
      </c>
      <c r="U98" s="142">
        <f t="shared" si="108"/>
        <v>0.08477687079206898</v>
      </c>
      <c r="V98" s="139">
        <f t="shared" si="109"/>
        <v>22.160526460189647</v>
      </c>
      <c r="W98" s="143">
        <f t="shared" si="110"/>
        <v>0.9677239456607737</v>
      </c>
      <c r="X98" s="141">
        <f t="shared" si="111"/>
        <v>0.1191892869356846</v>
      </c>
      <c r="Y98" s="142">
        <f t="shared" si="112"/>
        <v>0.1544916739049162</v>
      </c>
      <c r="Z98" s="139">
        <f t="shared" si="113"/>
        <v>32.16052646018965</v>
      </c>
      <c r="AA98" s="144">
        <f t="shared" si="114"/>
        <v>1.4044121025956935</v>
      </c>
      <c r="AB98" s="141">
        <f t="shared" si="115"/>
        <v>0.17297378846808398</v>
      </c>
      <c r="AC98" s="142">
        <f t="shared" si="116"/>
        <v>0.22420647701776336</v>
      </c>
      <c r="AD98" s="136">
        <f t="shared" si="117"/>
        <v>26.935760291256887</v>
      </c>
      <c r="AE98" s="33">
        <f t="shared" si="118"/>
        <v>22.141010404419337</v>
      </c>
      <c r="AF98" s="137">
        <f t="shared" si="119"/>
        <v>3.804008572173932</v>
      </c>
      <c r="AG98" s="138">
        <f t="shared" si="120"/>
        <v>42.64671110358121</v>
      </c>
      <c r="AH98" s="14">
        <f t="shared" si="121"/>
        <v>7.86592281535747</v>
      </c>
      <c r="AI98" s="139">
        <f t="shared" si="122"/>
        <v>13.804008572173931</v>
      </c>
      <c r="AJ98" s="140">
        <f t="shared" si="123"/>
        <v>0.5918912998958384</v>
      </c>
      <c r="AK98" s="141">
        <f t="shared" si="124"/>
        <v>0.11956665918654782</v>
      </c>
      <c r="AL98" s="142">
        <f t="shared" si="125"/>
        <v>0.09449211017324462</v>
      </c>
      <c r="AM98" s="139">
        <f t="shared" si="126"/>
        <v>23.80400857217393</v>
      </c>
      <c r="AN98" s="143">
        <f t="shared" si="127"/>
        <v>1.0206734879111161</v>
      </c>
      <c r="AO98" s="141">
        <f t="shared" si="128"/>
        <v>0.2061840055619839</v>
      </c>
      <c r="AP98" s="142">
        <f t="shared" si="129"/>
        <v>0.16294476990552087</v>
      </c>
      <c r="AQ98" s="139">
        <f t="shared" si="130"/>
        <v>33.804008572173935</v>
      </c>
      <c r="AR98" s="144">
        <f t="shared" si="131"/>
        <v>1.4494556759263937</v>
      </c>
      <c r="AS98" s="141">
        <f t="shared" si="132"/>
        <v>0.29280135193742</v>
      </c>
      <c r="AT98" s="142">
        <f t="shared" si="133"/>
        <v>0.2313974296377971</v>
      </c>
      <c r="AV98" s="208">
        <v>0.29</v>
      </c>
      <c r="AW98" s="182">
        <v>75</v>
      </c>
      <c r="AX98" s="208">
        <v>37</v>
      </c>
      <c r="AY98" s="187">
        <v>130</v>
      </c>
      <c r="AZ98" s="187">
        <v>280</v>
      </c>
    </row>
    <row r="99" spans="1:46" ht="15">
      <c r="A99" s="131">
        <v>141</v>
      </c>
      <c r="B99" s="132">
        <f t="shared" si="90"/>
        <v>23.608488112921815</v>
      </c>
      <c r="C99" s="133">
        <f t="shared" si="91"/>
        <v>0.24029086991650958</v>
      </c>
      <c r="D99" s="133">
        <f t="shared" si="92"/>
        <v>0.16019391327767304</v>
      </c>
      <c r="E99" s="133">
        <f t="shared" si="93"/>
        <v>0.08009695663883652</v>
      </c>
      <c r="F99" s="133"/>
      <c r="G99" s="134">
        <f t="shared" si="94"/>
        <v>1.3426078123795204</v>
      </c>
      <c r="H99" s="133">
        <f t="shared" si="95"/>
        <v>0.2150775994622512</v>
      </c>
      <c r="I99" s="135">
        <f t="shared" si="96"/>
        <v>0.8950718749196803</v>
      </c>
      <c r="J99" s="133">
        <f t="shared" si="97"/>
        <v>0.14338506630816747</v>
      </c>
      <c r="K99" s="135">
        <f t="shared" si="98"/>
        <v>0.44753593745984016</v>
      </c>
      <c r="L99" s="133">
        <f t="shared" si="99"/>
        <v>0.07169253315408373</v>
      </c>
      <c r="M99" s="136">
        <f t="shared" si="100"/>
        <v>26.677639058527983</v>
      </c>
      <c r="N99" s="33">
        <f t="shared" si="101"/>
        <v>21.73599925914249</v>
      </c>
      <c r="O99" s="137">
        <f t="shared" si="102"/>
        <v>2.1434628765388535</v>
      </c>
      <c r="P99" s="138">
        <f t="shared" si="103"/>
        <v>43.63797758210097</v>
      </c>
      <c r="Q99" s="14">
        <f t="shared" si="104"/>
        <v>4.887773536847465</v>
      </c>
      <c r="R99" s="139">
        <f t="shared" si="105"/>
        <v>12.143462876538853</v>
      </c>
      <c r="S99" s="140">
        <f t="shared" si="106"/>
        <v>0.5303921783980092</v>
      </c>
      <c r="T99" s="141">
        <f t="shared" si="107"/>
        <v>0.06548578251649664</v>
      </c>
      <c r="U99" s="142">
        <f t="shared" si="108"/>
        <v>0.08496559862944678</v>
      </c>
      <c r="V99" s="139">
        <f t="shared" si="109"/>
        <v>22.143462876538855</v>
      </c>
      <c r="W99" s="143">
        <f t="shared" si="110"/>
        <v>0.9671639491774349</v>
      </c>
      <c r="X99" s="141">
        <f t="shared" si="111"/>
        <v>0.1194125603905535</v>
      </c>
      <c r="Y99" s="142">
        <f t="shared" si="112"/>
        <v>0.15493377779982176</v>
      </c>
      <c r="Z99" s="139">
        <f t="shared" si="113"/>
        <v>32.143462876538855</v>
      </c>
      <c r="AA99" s="144">
        <f t="shared" si="114"/>
        <v>1.4039357199568605</v>
      </c>
      <c r="AB99" s="141">
        <f t="shared" si="115"/>
        <v>0.17333933826461034</v>
      </c>
      <c r="AC99" s="142">
        <f t="shared" si="116"/>
        <v>0.22490195697019677</v>
      </c>
      <c r="AD99" s="136">
        <f t="shared" si="117"/>
        <v>26.677639058527983</v>
      </c>
      <c r="AE99" s="33">
        <f t="shared" si="118"/>
        <v>22.134199172074677</v>
      </c>
      <c r="AF99" s="137">
        <f t="shared" si="119"/>
        <v>3.776082519560826</v>
      </c>
      <c r="AG99" s="138">
        <f t="shared" si="120"/>
        <v>42.66295259051747</v>
      </c>
      <c r="AH99" s="14">
        <f t="shared" si="121"/>
        <v>7.888477120555606</v>
      </c>
      <c r="AI99" s="139">
        <f t="shared" si="122"/>
        <v>13.776082519560827</v>
      </c>
      <c r="AJ99" s="140">
        <f t="shared" si="123"/>
        <v>0.5908756513998409</v>
      </c>
      <c r="AK99" s="141">
        <f t="shared" si="124"/>
        <v>0.11966475478652829</v>
      </c>
      <c r="AL99" s="142">
        <f t="shared" si="125"/>
        <v>0.09465468285823467</v>
      </c>
      <c r="AM99" s="139">
        <f t="shared" si="126"/>
        <v>23.776082519560827</v>
      </c>
      <c r="AN99" s="143">
        <f t="shared" si="127"/>
        <v>1.0197897861408671</v>
      </c>
      <c r="AO99" s="141">
        <f t="shared" si="128"/>
        <v>0.20652889385989318</v>
      </c>
      <c r="AP99" s="142">
        <f t="shared" si="129"/>
        <v>0.16336411656250682</v>
      </c>
      <c r="AQ99" s="139">
        <f t="shared" si="130"/>
        <v>33.77608251956082</v>
      </c>
      <c r="AR99" s="144">
        <f t="shared" si="131"/>
        <v>1.448703920881893</v>
      </c>
      <c r="AS99" s="141">
        <f t="shared" si="132"/>
        <v>0.293393032933258</v>
      </c>
      <c r="AT99" s="142">
        <f t="shared" si="133"/>
        <v>0.23207355026677887</v>
      </c>
    </row>
    <row r="100" spans="1:46" ht="15">
      <c r="A100" s="131">
        <v>142</v>
      </c>
      <c r="B100" s="132">
        <f t="shared" si="90"/>
        <v>23.695072052429673</v>
      </c>
      <c r="C100" s="133">
        <f t="shared" si="91"/>
        <v>0.24112141201640225</v>
      </c>
      <c r="D100" s="133">
        <f t="shared" si="92"/>
        <v>0.16074760801093482</v>
      </c>
      <c r="E100" s="133">
        <f t="shared" si="93"/>
        <v>0.08037380400546741</v>
      </c>
      <c r="F100" s="133"/>
      <c r="G100" s="134">
        <f t="shared" si="94"/>
        <v>1.3426078123795204</v>
      </c>
      <c r="H100" s="133">
        <f t="shared" si="95"/>
        <v>0.21582099433680188</v>
      </c>
      <c r="I100" s="135">
        <f t="shared" si="96"/>
        <v>0.8950718749196803</v>
      </c>
      <c r="J100" s="133">
        <f t="shared" si="97"/>
        <v>0.14388066289120127</v>
      </c>
      <c r="K100" s="135">
        <f t="shared" si="98"/>
        <v>0.44753593745984016</v>
      </c>
      <c r="L100" s="133">
        <f t="shared" si="99"/>
        <v>0.07194033144560064</v>
      </c>
      <c r="M100" s="136">
        <f t="shared" si="100"/>
        <v>26.41952633832323</v>
      </c>
      <c r="N100" s="33">
        <f t="shared" si="101"/>
        <v>21.731827315992508</v>
      </c>
      <c r="O100" s="137">
        <f t="shared" si="102"/>
        <v>2.1263579096239327</v>
      </c>
      <c r="P100" s="138">
        <f t="shared" si="103"/>
        <v>43.64846689389664</v>
      </c>
      <c r="Q100" s="14">
        <f t="shared" si="104"/>
        <v>4.900614850331649</v>
      </c>
      <c r="R100" s="139">
        <f t="shared" si="105"/>
        <v>12.126357909623932</v>
      </c>
      <c r="S100" s="140">
        <f t="shared" si="106"/>
        <v>0.5297467597490697</v>
      </c>
      <c r="T100" s="141">
        <f t="shared" si="107"/>
        <v>0.06556492631495044</v>
      </c>
      <c r="U100" s="142">
        <f t="shared" si="108"/>
        <v>0.08515552448120632</v>
      </c>
      <c r="V100" s="139">
        <f t="shared" si="109"/>
        <v>22.126357909623934</v>
      </c>
      <c r="W100" s="143">
        <f t="shared" si="110"/>
        <v>0.9666023792988135</v>
      </c>
      <c r="X100" s="141">
        <f t="shared" si="111"/>
        <v>0.11963303712249608</v>
      </c>
      <c r="Y100" s="142">
        <f t="shared" si="112"/>
        <v>0.15537902036996262</v>
      </c>
      <c r="Z100" s="139">
        <f t="shared" si="113"/>
        <v>32.126357909623934</v>
      </c>
      <c r="AA100" s="144">
        <f t="shared" si="114"/>
        <v>1.403457998848557</v>
      </c>
      <c r="AB100" s="141">
        <f t="shared" si="115"/>
        <v>0.17370114793004174</v>
      </c>
      <c r="AC100" s="142">
        <f t="shared" si="116"/>
        <v>0.22560251625871885</v>
      </c>
      <c r="AD100" s="136">
        <f t="shared" si="117"/>
        <v>26.41952633832323</v>
      </c>
      <c r="AE100" s="33">
        <f t="shared" si="118"/>
        <v>22.127370625996143</v>
      </c>
      <c r="AF100" s="137">
        <f t="shared" si="119"/>
        <v>3.748085480638837</v>
      </c>
      <c r="AG100" s="138">
        <f t="shared" si="120"/>
        <v>42.67924966348851</v>
      </c>
      <c r="AH100" s="14">
        <f t="shared" si="121"/>
        <v>7.9109092420349425</v>
      </c>
      <c r="AI100" s="139">
        <f t="shared" si="122"/>
        <v>13.748085480638837</v>
      </c>
      <c r="AJ100" s="140">
        <f t="shared" si="123"/>
        <v>0.5898567935292066</v>
      </c>
      <c r="AK100" s="141">
        <f t="shared" si="124"/>
        <v>0.11975899721923729</v>
      </c>
      <c r="AL100" s="142">
        <f t="shared" si="125"/>
        <v>0.09481806862881982</v>
      </c>
      <c r="AM100" s="139">
        <f t="shared" si="126"/>
        <v>23.748085480638835</v>
      </c>
      <c r="AN100" s="143">
        <f t="shared" si="127"/>
        <v>1.0189032919379417</v>
      </c>
      <c r="AO100" s="141">
        <f t="shared" si="128"/>
        <v>0.20686857868633798</v>
      </c>
      <c r="AP100" s="142">
        <f t="shared" si="129"/>
        <v>0.16378626697349136</v>
      </c>
      <c r="AQ100" s="139">
        <f t="shared" si="130"/>
        <v>33.748085480638835</v>
      </c>
      <c r="AR100" s="144">
        <f t="shared" si="131"/>
        <v>1.4479497903466771</v>
      </c>
      <c r="AS100" s="141">
        <f t="shared" si="132"/>
        <v>0.2939781601534387</v>
      </c>
      <c r="AT100" s="142">
        <f t="shared" si="133"/>
        <v>0.23275446531816293</v>
      </c>
    </row>
    <row r="101" spans="1:46" ht="15">
      <c r="A101" s="131">
        <v>143</v>
      </c>
      <c r="B101" s="132">
        <f t="shared" si="90"/>
        <v>23.78234874401249</v>
      </c>
      <c r="C101" s="133">
        <f t="shared" si="91"/>
        <v>0.241958041958042</v>
      </c>
      <c r="D101" s="133">
        <f t="shared" si="92"/>
        <v>0.16130536130536133</v>
      </c>
      <c r="E101" s="133">
        <f t="shared" si="93"/>
        <v>0.08065268065268066</v>
      </c>
      <c r="F101" s="133"/>
      <c r="G101" s="134">
        <f t="shared" si="94"/>
        <v>1.3426078123795204</v>
      </c>
      <c r="H101" s="133">
        <f t="shared" si="95"/>
        <v>0.2165698382672793</v>
      </c>
      <c r="I101" s="135">
        <f t="shared" si="96"/>
        <v>0.8950718749196803</v>
      </c>
      <c r="J101" s="133">
        <f t="shared" si="97"/>
        <v>0.1443798921781862</v>
      </c>
      <c r="K101" s="135">
        <f t="shared" si="98"/>
        <v>0.44753593745984016</v>
      </c>
      <c r="L101" s="133">
        <f t="shared" si="99"/>
        <v>0.0721899460890931</v>
      </c>
      <c r="M101" s="136">
        <f t="shared" si="100"/>
        <v>26.16142082036573</v>
      </c>
      <c r="N101" s="33">
        <f t="shared" si="101"/>
        <v>21.727645337913973</v>
      </c>
      <c r="O101" s="137">
        <f t="shared" si="102"/>
        <v>2.109211799501941</v>
      </c>
      <c r="P101" s="138">
        <f t="shared" si="103"/>
        <v>43.658987318472725</v>
      </c>
      <c r="Q101" s="14">
        <f t="shared" si="104"/>
        <v>4.913370451920032</v>
      </c>
      <c r="R101" s="139">
        <f t="shared" si="105"/>
        <v>12.10921179950194</v>
      </c>
      <c r="S101" s="140">
        <f t="shared" si="106"/>
        <v>0.529099539901161</v>
      </c>
      <c r="T101" s="141">
        <f t="shared" si="107"/>
        <v>0.06564221799525212</v>
      </c>
      <c r="U101" s="142">
        <f t="shared" si="108"/>
        <v>0.0853465924502572</v>
      </c>
      <c r="V101" s="139">
        <f t="shared" si="109"/>
        <v>22.109211799501942</v>
      </c>
      <c r="W101" s="143">
        <f t="shared" si="110"/>
        <v>0.9660392422217724</v>
      </c>
      <c r="X101" s="141">
        <f t="shared" si="111"/>
        <v>0.11985071569280831</v>
      </c>
      <c r="Y101" s="142">
        <f t="shared" si="112"/>
        <v>0.15582730900174044</v>
      </c>
      <c r="Z101" s="139">
        <f t="shared" si="113"/>
        <v>32.10921179950194</v>
      </c>
      <c r="AA101" s="144">
        <f t="shared" si="114"/>
        <v>1.4029789445423835</v>
      </c>
      <c r="AB101" s="141">
        <f t="shared" si="115"/>
        <v>0.1740592133903645</v>
      </c>
      <c r="AC101" s="142">
        <f t="shared" si="116"/>
        <v>0.22630802555322363</v>
      </c>
      <c r="AD101" s="136">
        <f t="shared" si="117"/>
        <v>26.16142082036573</v>
      </c>
      <c r="AE101" s="33">
        <f t="shared" si="118"/>
        <v>22.120524855518788</v>
      </c>
      <c r="AF101" s="137">
        <f t="shared" si="119"/>
        <v>3.7200178216816813</v>
      </c>
      <c r="AG101" s="138">
        <f t="shared" si="120"/>
        <v>42.69560223990797</v>
      </c>
      <c r="AH101" s="14">
        <f t="shared" si="121"/>
        <v>7.933218752947039</v>
      </c>
      <c r="AI101" s="139">
        <f t="shared" si="122"/>
        <v>13.720017821681681</v>
      </c>
      <c r="AJ101" s="140">
        <f t="shared" si="123"/>
        <v>0.5888347342610455</v>
      </c>
      <c r="AK101" s="141">
        <f t="shared" si="124"/>
        <v>0.11984938963870118</v>
      </c>
      <c r="AL101" s="142">
        <f t="shared" si="125"/>
        <v>0.09498219955912436</v>
      </c>
      <c r="AM101" s="139">
        <f t="shared" si="126"/>
        <v>23.72001782168168</v>
      </c>
      <c r="AN101" s="143">
        <f t="shared" si="127"/>
        <v>1.0180140122431136</v>
      </c>
      <c r="AO101" s="141">
        <f t="shared" si="128"/>
        <v>0.20720305870559097</v>
      </c>
      <c r="AP101" s="142">
        <f t="shared" si="129"/>
        <v>0.16421111805879596</v>
      </c>
      <c r="AQ101" s="139">
        <f t="shared" si="130"/>
        <v>33.72001782168168</v>
      </c>
      <c r="AR101" s="144">
        <f t="shared" si="131"/>
        <v>1.4471932902251818</v>
      </c>
      <c r="AS101" s="141">
        <f t="shared" si="132"/>
        <v>0.29455672777248076</v>
      </c>
      <c r="AT101" s="142">
        <f t="shared" si="133"/>
        <v>0.23344003655846757</v>
      </c>
    </row>
    <row r="102" spans="1:46" ht="15">
      <c r="A102" s="131">
        <v>144</v>
      </c>
      <c r="B102" s="132">
        <f t="shared" si="90"/>
        <v>23.87030653979033</v>
      </c>
      <c r="C102" s="133">
        <f t="shared" si="91"/>
        <v>0.24280063291139248</v>
      </c>
      <c r="D102" s="133">
        <f t="shared" si="92"/>
        <v>0.16186708860759497</v>
      </c>
      <c r="E102" s="133">
        <f t="shared" si="93"/>
        <v>0.08093354430379748</v>
      </c>
      <c r="F102" s="133"/>
      <c r="G102" s="134">
        <f t="shared" si="94"/>
        <v>1.3426078123795204</v>
      </c>
      <c r="H102" s="133">
        <f t="shared" si="95"/>
        <v>0.21732401773168505</v>
      </c>
      <c r="I102" s="135">
        <f t="shared" si="96"/>
        <v>0.8950718749196803</v>
      </c>
      <c r="J102" s="133">
        <f t="shared" si="97"/>
        <v>0.14488267848779005</v>
      </c>
      <c r="K102" s="135">
        <f t="shared" si="98"/>
        <v>0.44753593745984016</v>
      </c>
      <c r="L102" s="133">
        <f t="shared" si="99"/>
        <v>0.07244133924389502</v>
      </c>
      <c r="M102" s="136">
        <f t="shared" si="100"/>
        <v>25.903321194707907</v>
      </c>
      <c r="N102" s="33">
        <f t="shared" si="101"/>
        <v>21.72345338347953</v>
      </c>
      <c r="O102" s="137">
        <f t="shared" si="102"/>
        <v>2.0920247863207244</v>
      </c>
      <c r="P102" s="138">
        <f t="shared" si="103"/>
        <v>43.66953875656359</v>
      </c>
      <c r="Q102" s="14">
        <f t="shared" si="104"/>
        <v>4.926040096807562</v>
      </c>
      <c r="R102" s="139">
        <f t="shared" si="105"/>
        <v>12.092024786320724</v>
      </c>
      <c r="S102" s="140">
        <f t="shared" si="106"/>
        <v>0.5284505259872923</v>
      </c>
      <c r="T102" s="141">
        <f t="shared" si="107"/>
        <v>0.06571765879518646</v>
      </c>
      <c r="U102" s="142">
        <f t="shared" si="108"/>
        <v>0.08553874811471521</v>
      </c>
      <c r="V102" s="139">
        <f t="shared" si="109"/>
        <v>22.092024786320724</v>
      </c>
      <c r="W102" s="143">
        <f t="shared" si="110"/>
        <v>0.9654745441526449</v>
      </c>
      <c r="X102" s="141">
        <f t="shared" si="111"/>
        <v>0.12006559469218406</v>
      </c>
      <c r="Y102" s="142">
        <f t="shared" si="112"/>
        <v>0.15627855358673354</v>
      </c>
      <c r="Z102" s="139">
        <f t="shared" si="113"/>
        <v>32.09202478632072</v>
      </c>
      <c r="AA102" s="144">
        <f t="shared" si="114"/>
        <v>1.4024985623179973</v>
      </c>
      <c r="AB102" s="141">
        <f t="shared" si="115"/>
        <v>0.1744135305891816</v>
      </c>
      <c r="AC102" s="142">
        <f t="shared" si="116"/>
        <v>0.22701835905875178</v>
      </c>
      <c r="AD102" s="136">
        <f t="shared" si="117"/>
        <v>25.903321194707907</v>
      </c>
      <c r="AE102" s="33">
        <f t="shared" si="118"/>
        <v>22.113661950033222</v>
      </c>
      <c r="AF102" s="137">
        <f t="shared" si="119"/>
        <v>3.6918799091908623</v>
      </c>
      <c r="AG102" s="138">
        <f t="shared" si="120"/>
        <v>42.7120102369629</v>
      </c>
      <c r="AH102" s="14">
        <f t="shared" si="121"/>
        <v>7.955405223675739</v>
      </c>
      <c r="AI102" s="139">
        <f t="shared" si="122"/>
        <v>13.691879909190863</v>
      </c>
      <c r="AJ102" s="140">
        <f t="shared" si="123"/>
        <v>0.5878094815921623</v>
      </c>
      <c r="AK102" s="141">
        <f t="shared" si="124"/>
        <v>0.11993593530452457</v>
      </c>
      <c r="AL102" s="142">
        <f t="shared" si="125"/>
        <v>0.09514700944126299</v>
      </c>
      <c r="AM102" s="139">
        <f t="shared" si="126"/>
        <v>23.691879909190863</v>
      </c>
      <c r="AN102" s="143">
        <f t="shared" si="127"/>
        <v>1.0171219540142926</v>
      </c>
      <c r="AO102" s="141">
        <f t="shared" si="128"/>
        <v>0.20753233265826992</v>
      </c>
      <c r="AP102" s="142">
        <f t="shared" si="129"/>
        <v>0.16463856945516164</v>
      </c>
      <c r="AQ102" s="139">
        <f t="shared" si="130"/>
        <v>33.69187990919086</v>
      </c>
      <c r="AR102" s="144">
        <f t="shared" si="131"/>
        <v>1.4464344264364226</v>
      </c>
      <c r="AS102" s="141">
        <f t="shared" si="132"/>
        <v>0.29512873001201523</v>
      </c>
      <c r="AT102" s="142">
        <f t="shared" si="133"/>
        <v>0.2341301294690602</v>
      </c>
    </row>
    <row r="103" spans="1:46" ht="15">
      <c r="A103" s="131">
        <v>145</v>
      </c>
      <c r="B103" s="132">
        <f t="shared" si="90"/>
        <v>23.95893414620104</v>
      </c>
      <c r="C103" s="133">
        <f t="shared" si="91"/>
        <v>0.24364906154517682</v>
      </c>
      <c r="D103" s="133">
        <f t="shared" si="92"/>
        <v>0.16243270769678453</v>
      </c>
      <c r="E103" s="133">
        <f t="shared" si="93"/>
        <v>0.08121635384839226</v>
      </c>
      <c r="F103" s="133"/>
      <c r="G103" s="134">
        <f t="shared" si="94"/>
        <v>1.3426078123795204</v>
      </c>
      <c r="H103" s="133">
        <f t="shared" si="95"/>
        <v>0.21808342233966196</v>
      </c>
      <c r="I103" s="135">
        <f t="shared" si="96"/>
        <v>0.8950718749196803</v>
      </c>
      <c r="J103" s="133">
        <f t="shared" si="97"/>
        <v>0.14538894822644133</v>
      </c>
      <c r="K103" s="135">
        <f t="shared" si="98"/>
        <v>0.44753593745984016</v>
      </c>
      <c r="L103" s="133">
        <f t="shared" si="99"/>
        <v>0.07269447411322066</v>
      </c>
      <c r="M103" s="136">
        <f t="shared" si="100"/>
        <v>25.645226151670172</v>
      </c>
      <c r="N103" s="33">
        <f t="shared" si="101"/>
        <v>21.71925151128589</v>
      </c>
      <c r="O103" s="137">
        <f t="shared" si="102"/>
        <v>2.0747971103268</v>
      </c>
      <c r="P103" s="138">
        <f t="shared" si="103"/>
        <v>43.680121108704824</v>
      </c>
      <c r="Q103" s="14">
        <f t="shared" si="104"/>
        <v>4.9386235391026805</v>
      </c>
      <c r="R103" s="139">
        <f t="shared" si="105"/>
        <v>12.0747971103268</v>
      </c>
      <c r="S103" s="140">
        <f t="shared" si="106"/>
        <v>0.5277997251517469</v>
      </c>
      <c r="T103" s="141">
        <f t="shared" si="107"/>
        <v>0.0657912499936803</v>
      </c>
      <c r="U103" s="142">
        <f t="shared" si="108"/>
        <v>0.08573193847801691</v>
      </c>
      <c r="V103" s="139">
        <f t="shared" si="109"/>
        <v>22.0747971103268</v>
      </c>
      <c r="W103" s="143">
        <f t="shared" si="110"/>
        <v>0.9649082913075736</v>
      </c>
      <c r="X103" s="141">
        <f t="shared" si="111"/>
        <v>0.12027767274062089</v>
      </c>
      <c r="Y103" s="142">
        <f t="shared" si="112"/>
        <v>0.15673266643616693</v>
      </c>
      <c r="Z103" s="139">
        <f t="shared" si="113"/>
        <v>32.0747971103268</v>
      </c>
      <c r="AA103" s="144">
        <f t="shared" si="114"/>
        <v>1.4020168574634004</v>
      </c>
      <c r="AB103" s="141">
        <f t="shared" si="115"/>
        <v>0.1747640954875615</v>
      </c>
      <c r="AC103" s="142">
        <f t="shared" si="116"/>
        <v>0.22773339439431692</v>
      </c>
      <c r="AD103" s="136">
        <f t="shared" si="117"/>
        <v>25.645226151670172</v>
      </c>
      <c r="AE103" s="33">
        <f t="shared" si="118"/>
        <v>22.106781998989</v>
      </c>
      <c r="AF103" s="137">
        <f t="shared" si="119"/>
        <v>3.66367210990955</v>
      </c>
      <c r="AG103" s="138">
        <f t="shared" si="120"/>
        <v>42.72847357160097</v>
      </c>
      <c r="AH103" s="14">
        <f t="shared" si="121"/>
        <v>7.977468221822227</v>
      </c>
      <c r="AI103" s="139">
        <f t="shared" si="122"/>
        <v>13.66367210990955</v>
      </c>
      <c r="AJ103" s="140">
        <f t="shared" si="123"/>
        <v>0.5867810435397995</v>
      </c>
      <c r="AK103" s="141">
        <f t="shared" si="124"/>
        <v>0.1200186375820267</v>
      </c>
      <c r="AL103" s="142">
        <f t="shared" si="125"/>
        <v>0.09531243372731446</v>
      </c>
      <c r="AM103" s="139">
        <f t="shared" si="126"/>
        <v>23.663672109909548</v>
      </c>
      <c r="AN103" s="143">
        <f t="shared" si="127"/>
        <v>1.0162271242271705</v>
      </c>
      <c r="AO103" s="141">
        <f t="shared" si="128"/>
        <v>0.207856399361295</v>
      </c>
      <c r="AP103" s="142">
        <f t="shared" si="129"/>
        <v>0.16506852342313594</v>
      </c>
      <c r="AQ103" s="139">
        <f t="shared" si="130"/>
        <v>33.66367210990955</v>
      </c>
      <c r="AR103" s="144">
        <f t="shared" si="131"/>
        <v>1.4456732049145413</v>
      </c>
      <c r="AS103" s="141">
        <f t="shared" si="132"/>
        <v>0.2956941611405633</v>
      </c>
      <c r="AT103" s="142">
        <f t="shared" si="133"/>
        <v>0.23482461311895736</v>
      </c>
    </row>
    <row r="104" spans="1:46" ht="15">
      <c r="A104" s="131">
        <v>146</v>
      </c>
      <c r="B104" s="132">
        <f t="shared" si="90"/>
        <v>24.048220611990565</v>
      </c>
      <c r="C104" s="133">
        <f t="shared" si="91"/>
        <v>0.2445032079070574</v>
      </c>
      <c r="D104" s="133">
        <f t="shared" si="92"/>
        <v>0.16300213860470492</v>
      </c>
      <c r="E104" s="133">
        <f t="shared" si="93"/>
        <v>0.08150106930235246</v>
      </c>
      <c r="F104" s="133"/>
      <c r="G104" s="134">
        <f t="shared" si="94"/>
        <v>1.3426078123795204</v>
      </c>
      <c r="H104" s="133">
        <f t="shared" si="95"/>
        <v>0.21884794472524624</v>
      </c>
      <c r="I104" s="135">
        <f t="shared" si="96"/>
        <v>0.8950718749196803</v>
      </c>
      <c r="J104" s="133">
        <f t="shared" si="97"/>
        <v>0.14589862981683085</v>
      </c>
      <c r="K104" s="135">
        <f t="shared" si="98"/>
        <v>0.44753593745984016</v>
      </c>
      <c r="L104" s="133">
        <f t="shared" si="99"/>
        <v>0.07294931490841543</v>
      </c>
      <c r="M104" s="136">
        <f t="shared" si="100"/>
        <v>25.387134381783866</v>
      </c>
      <c r="N104" s="33">
        <f t="shared" si="101"/>
        <v>21.715039779955777</v>
      </c>
      <c r="O104" s="137">
        <f t="shared" si="102"/>
        <v>2.057529011873338</v>
      </c>
      <c r="P104" s="138">
        <f t="shared" si="103"/>
        <v>43.69073427522613</v>
      </c>
      <c r="Q104" s="14">
        <f t="shared" si="104"/>
        <v>4.951120531821348</v>
      </c>
      <c r="R104" s="139">
        <f t="shared" si="105"/>
        <v>12.057529011873338</v>
      </c>
      <c r="S104" s="140">
        <f t="shared" si="106"/>
        <v>0.5271471445504814</v>
      </c>
      <c r="T104" s="141">
        <f t="shared" si="107"/>
        <v>0.0658629929107487</v>
      </c>
      <c r="U104" s="142">
        <f t="shared" si="108"/>
        <v>0.085926111921092</v>
      </c>
      <c r="V104" s="139">
        <f t="shared" si="109"/>
        <v>22.05752901187334</v>
      </c>
      <c r="W104" s="143">
        <f t="shared" si="110"/>
        <v>0.9643404899128579</v>
      </c>
      <c r="X104" s="141">
        <f t="shared" si="111"/>
        <v>0.12048694848729495</v>
      </c>
      <c r="Y104" s="142">
        <f t="shared" si="112"/>
        <v>0.15718956219890473</v>
      </c>
      <c r="Z104" s="139">
        <f t="shared" si="113"/>
        <v>32.057529011873335</v>
      </c>
      <c r="AA104" s="144">
        <f t="shared" si="114"/>
        <v>1.401533835275234</v>
      </c>
      <c r="AB104" s="141">
        <f t="shared" si="115"/>
        <v>0.17511090406384117</v>
      </c>
      <c r="AC104" s="142">
        <f t="shared" si="116"/>
        <v>0.22845301247671737</v>
      </c>
      <c r="AD104" s="136">
        <f t="shared" si="117"/>
        <v>25.387134381783866</v>
      </c>
      <c r="AE104" s="33">
        <f t="shared" si="118"/>
        <v>22.099885091898173</v>
      </c>
      <c r="AF104" s="137">
        <f t="shared" si="119"/>
        <v>3.6353947908371604</v>
      </c>
      <c r="AG104" s="138">
        <f t="shared" si="120"/>
        <v>42.7449921605174</v>
      </c>
      <c r="AH104" s="14">
        <f t="shared" si="121"/>
        <v>7.999407312190062</v>
      </c>
      <c r="AI104" s="139">
        <f t="shared" si="122"/>
        <v>13.63539479083716</v>
      </c>
      <c r="AJ104" s="140">
        <f t="shared" si="123"/>
        <v>0.5857494281424062</v>
      </c>
      <c r="AK104" s="141">
        <f t="shared" si="124"/>
        <v>0.12009749994238751</v>
      </c>
      <c r="AL104" s="142">
        <f t="shared" si="125"/>
        <v>0.09547840947369514</v>
      </c>
      <c r="AM104" s="139">
        <f t="shared" si="126"/>
        <v>23.63539479083716</v>
      </c>
      <c r="AN104" s="143">
        <f t="shared" si="127"/>
        <v>1.0153295298758913</v>
      </c>
      <c r="AO104" s="141">
        <f t="shared" si="128"/>
        <v>0.2081752577078552</v>
      </c>
      <c r="AP104" s="142">
        <f t="shared" si="129"/>
        <v>0.16550088475827993</v>
      </c>
      <c r="AQ104" s="139">
        <f t="shared" si="130"/>
        <v>33.63539479083716</v>
      </c>
      <c r="AR104" s="144">
        <f t="shared" si="131"/>
        <v>1.4449096316093764</v>
      </c>
      <c r="AS104" s="141">
        <f t="shared" si="132"/>
        <v>0.29625301547332283</v>
      </c>
      <c r="AT104" s="142">
        <f t="shared" si="133"/>
        <v>0.2355233600428647</v>
      </c>
    </row>
    <row r="105" spans="1:46" ht="15">
      <c r="A105" s="131">
        <v>147</v>
      </c>
      <c r="B105" s="132">
        <f t="shared" si="90"/>
        <v>24.138155316703454</v>
      </c>
      <c r="C105" s="133">
        <f t="shared" si="91"/>
        <v>0.2453629553087058</v>
      </c>
      <c r="D105" s="133">
        <f t="shared" si="92"/>
        <v>0.16357530353913718</v>
      </c>
      <c r="E105" s="133">
        <f t="shared" si="93"/>
        <v>0.08178765176956859</v>
      </c>
      <c r="F105" s="133"/>
      <c r="G105" s="134">
        <f t="shared" si="94"/>
        <v>1.3426078123795204</v>
      </c>
      <c r="H105" s="133">
        <f t="shared" si="95"/>
        <v>0.219617480443997</v>
      </c>
      <c r="I105" s="135">
        <f t="shared" si="96"/>
        <v>0.8950718749196803</v>
      </c>
      <c r="J105" s="133">
        <f t="shared" si="97"/>
        <v>0.14641165362933134</v>
      </c>
      <c r="K105" s="135">
        <f t="shared" si="98"/>
        <v>0.44753593745984016</v>
      </c>
      <c r="L105" s="133">
        <f t="shared" si="99"/>
        <v>0.07320582681466567</v>
      </c>
      <c r="M105" s="136">
        <f t="shared" si="100"/>
        <v>25.129044575729115</v>
      </c>
      <c r="N105" s="33">
        <f t="shared" si="101"/>
        <v>21.71081824813983</v>
      </c>
      <c r="O105" s="137">
        <f t="shared" si="102"/>
        <v>2.040220731427955</v>
      </c>
      <c r="P105" s="138">
        <f t="shared" si="103"/>
        <v>43.7013781562443</v>
      </c>
      <c r="Q105" s="14">
        <f t="shared" si="104"/>
        <v>4.963530826882958</v>
      </c>
      <c r="R105" s="139">
        <f t="shared" si="105"/>
        <v>12.040220731427954</v>
      </c>
      <c r="S105" s="140">
        <f t="shared" si="106"/>
        <v>0.5264927913515157</v>
      </c>
      <c r="T105" s="141">
        <f t="shared" si="107"/>
        <v>0.0659328889074657</v>
      </c>
      <c r="U105" s="142">
        <f t="shared" si="108"/>
        <v>0.08612121815649182</v>
      </c>
      <c r="V105" s="139">
        <f t="shared" si="109"/>
        <v>22.040220731427954</v>
      </c>
      <c r="W105" s="143">
        <f t="shared" si="110"/>
        <v>0.9637711462052928</v>
      </c>
      <c r="X105" s="141">
        <f t="shared" si="111"/>
        <v>0.12069342061048052</v>
      </c>
      <c r="Y105" s="142">
        <f t="shared" si="112"/>
        <v>0.15764915778279293</v>
      </c>
      <c r="Z105" s="139">
        <f t="shared" si="113"/>
        <v>32.04022073142796</v>
      </c>
      <c r="AA105" s="144">
        <f t="shared" si="114"/>
        <v>1.4010495010590702</v>
      </c>
      <c r="AB105" s="141">
        <f t="shared" si="115"/>
        <v>0.1754539523134954</v>
      </c>
      <c r="AC105" s="142">
        <f t="shared" si="116"/>
        <v>0.22917709740909414</v>
      </c>
      <c r="AD105" s="136">
        <f t="shared" si="117"/>
        <v>25.129044575729115</v>
      </c>
      <c r="AE105" s="33">
        <f t="shared" si="118"/>
        <v>22.092971318338684</v>
      </c>
      <c r="AF105" s="137">
        <f t="shared" si="119"/>
        <v>3.6070483192432543</v>
      </c>
      <c r="AG105" s="138">
        <f t="shared" si="120"/>
        <v>42.761565920141905</v>
      </c>
      <c r="AH105" s="14">
        <f t="shared" si="121"/>
        <v>8.021222056769487</v>
      </c>
      <c r="AI105" s="139">
        <f t="shared" si="122"/>
        <v>13.607048319243255</v>
      </c>
      <c r="AJ105" s="140">
        <f t="shared" si="123"/>
        <v>0.5847146434603815</v>
      </c>
      <c r="AK105" s="141">
        <f t="shared" si="124"/>
        <v>0.1201725259627809</v>
      </c>
      <c r="AL105" s="142">
        <f t="shared" si="125"/>
        <v>0.09564487528781028</v>
      </c>
      <c r="AM105" s="139">
        <f t="shared" si="126"/>
        <v>23.607048319243255</v>
      </c>
      <c r="AN105" s="143">
        <f t="shared" si="127"/>
        <v>1.0144291779736976</v>
      </c>
      <c r="AO105" s="141">
        <f t="shared" si="128"/>
        <v>0.20848890666735403</v>
      </c>
      <c r="AP105" s="142">
        <f t="shared" si="129"/>
        <v>0.16593556070600501</v>
      </c>
      <c r="AQ105" s="139">
        <f t="shared" si="130"/>
        <v>33.607048319243255</v>
      </c>
      <c r="AR105" s="144">
        <f t="shared" si="131"/>
        <v>1.4441437124870138</v>
      </c>
      <c r="AS105" s="141">
        <f t="shared" si="132"/>
        <v>0.2968052873719272</v>
      </c>
      <c r="AT105" s="142">
        <f t="shared" si="133"/>
        <v>0.23622624612419973</v>
      </c>
    </row>
    <row r="106" spans="1:46" ht="15">
      <c r="A106" s="131">
        <v>147.5</v>
      </c>
      <c r="B106" s="209">
        <f t="shared" si="90"/>
        <v>24.18336252749195</v>
      </c>
      <c r="C106" s="133">
        <f t="shared" si="91"/>
        <v>0.2457948937996138</v>
      </c>
      <c r="D106" s="133">
        <f t="shared" si="92"/>
        <v>0.16386326253307584</v>
      </c>
      <c r="E106" s="133">
        <f t="shared" si="93"/>
        <v>0.08193163126653792</v>
      </c>
      <c r="F106" s="133"/>
      <c r="G106" s="134">
        <f t="shared" si="94"/>
        <v>1.3426078123795204</v>
      </c>
      <c r="H106" s="133">
        <f t="shared" si="95"/>
        <v>0.22000409643890398</v>
      </c>
      <c r="I106" s="135">
        <f t="shared" si="96"/>
        <v>0.8950718749196803</v>
      </c>
      <c r="J106" s="133">
        <f t="shared" si="97"/>
        <v>0.146669397625936</v>
      </c>
      <c r="K106" s="135">
        <f t="shared" si="98"/>
        <v>0.44753593745984016</v>
      </c>
      <c r="L106" s="133">
        <f t="shared" si="99"/>
        <v>0.073334698812968</v>
      </c>
      <c r="M106" s="210">
        <f t="shared" si="100"/>
        <v>25</v>
      </c>
      <c r="N106" s="33">
        <f t="shared" si="101"/>
        <v>21.708703825386063</v>
      </c>
      <c r="O106" s="137">
        <f t="shared" si="102"/>
        <v>2.031551598137511</v>
      </c>
      <c r="P106" s="138">
        <f t="shared" si="103"/>
        <v>43.706711583416315</v>
      </c>
      <c r="Q106" s="14">
        <f t="shared" si="104"/>
        <v>4.969703384966202</v>
      </c>
      <c r="R106" s="139">
        <f t="shared" si="105"/>
        <v>12.031551598137511</v>
      </c>
      <c r="S106" s="140">
        <f t="shared" si="106"/>
        <v>0.5261649522712917</v>
      </c>
      <c r="T106" s="141">
        <f t="shared" si="107"/>
        <v>0.06596714474724573</v>
      </c>
      <c r="U106" s="142">
        <f t="shared" si="108"/>
        <v>0.08621910570973398</v>
      </c>
      <c r="V106" s="139">
        <f t="shared" si="109"/>
        <v>22.03155159813751</v>
      </c>
      <c r="W106" s="143">
        <f t="shared" si="110"/>
        <v>0.9634858979361403</v>
      </c>
      <c r="X106" s="141">
        <f t="shared" si="111"/>
        <v>0.1207956049081592</v>
      </c>
      <c r="Y106" s="142">
        <f t="shared" si="112"/>
        <v>0.15787994264042607</v>
      </c>
      <c r="Z106" s="139">
        <f t="shared" si="113"/>
        <v>32.03155159813751</v>
      </c>
      <c r="AA106" s="144">
        <f t="shared" si="114"/>
        <v>1.4008068436009888</v>
      </c>
      <c r="AB106" s="141">
        <f t="shared" si="115"/>
        <v>0.17562406506907266</v>
      </c>
      <c r="AC106" s="142">
        <f t="shared" si="116"/>
        <v>0.22954077957111813</v>
      </c>
      <c r="AD106" s="136">
        <f t="shared" si="117"/>
        <v>25</v>
      </c>
      <c r="AE106" s="33">
        <f t="shared" si="118"/>
        <v>22.089508134645108</v>
      </c>
      <c r="AF106" s="137">
        <f t="shared" si="119"/>
        <v>3.592849266099593</v>
      </c>
      <c r="AG106" s="138">
        <f t="shared" si="120"/>
        <v>42.76987346277832</v>
      </c>
      <c r="AH106" s="14">
        <f t="shared" si="121"/>
        <v>8.032082661737782</v>
      </c>
      <c r="AI106" s="139">
        <f t="shared" si="122"/>
        <v>13.592849266099593</v>
      </c>
      <c r="AJ106" s="140">
        <f t="shared" si="123"/>
        <v>0.5841960651626876</v>
      </c>
      <c r="AK106" s="141">
        <f t="shared" si="124"/>
        <v>0.12020860149237783</v>
      </c>
      <c r="AL106" s="142">
        <f t="shared" si="125"/>
        <v>0.09572827319654337</v>
      </c>
      <c r="AM106" s="139">
        <f t="shared" si="126"/>
        <v>23.59284926609959</v>
      </c>
      <c r="AN106" s="143">
        <f t="shared" si="127"/>
        <v>1.0139779701380234</v>
      </c>
      <c r="AO106" s="141">
        <f t="shared" si="128"/>
        <v>0.20864377732573064</v>
      </c>
      <c r="AP106" s="142">
        <f t="shared" si="129"/>
        <v>0.16615373832348226</v>
      </c>
      <c r="AQ106" s="139">
        <f t="shared" si="130"/>
        <v>33.59284926609959</v>
      </c>
      <c r="AR106" s="144">
        <f t="shared" si="131"/>
        <v>1.443759875113359</v>
      </c>
      <c r="AS106" s="141">
        <f t="shared" si="132"/>
        <v>0.29707895315908345</v>
      </c>
      <c r="AT106" s="142">
        <f t="shared" si="133"/>
        <v>0.23657920345042113</v>
      </c>
    </row>
    <row r="107" ht="15">
      <c r="AV107" s="211"/>
    </row>
    <row r="108" spans="1:12" ht="15">
      <c r="A108" s="212" t="s">
        <v>192</v>
      </c>
      <c r="K108" t="s">
        <v>193</v>
      </c>
      <c r="L108" t="s">
        <v>194</v>
      </c>
    </row>
    <row r="109" spans="2:12" ht="15">
      <c r="B109" t="s">
        <v>195</v>
      </c>
      <c r="D109" t="s">
        <v>196</v>
      </c>
      <c r="E109" t="s">
        <v>197</v>
      </c>
      <c r="F109" t="s">
        <v>198</v>
      </c>
      <c r="K109" s="213" t="s">
        <v>199</v>
      </c>
      <c r="L109" t="s">
        <v>200</v>
      </c>
    </row>
    <row r="110" spans="2:12" ht="15">
      <c r="B110" t="s">
        <v>201</v>
      </c>
      <c r="D110" t="s">
        <v>202</v>
      </c>
      <c r="E110" t="s">
        <v>203</v>
      </c>
      <c r="F110" t="s">
        <v>204</v>
      </c>
      <c r="K110" t="s">
        <v>205</v>
      </c>
      <c r="L110" t="s">
        <v>206</v>
      </c>
    </row>
    <row r="111" spans="2:12" ht="15">
      <c r="B111" t="s">
        <v>201</v>
      </c>
      <c r="D111" t="s">
        <v>207</v>
      </c>
      <c r="E111" t="s">
        <v>208</v>
      </c>
      <c r="F111" t="s">
        <v>209</v>
      </c>
      <c r="K111" t="s">
        <v>210</v>
      </c>
      <c r="L111" t="s">
        <v>211</v>
      </c>
    </row>
    <row r="113" spans="2:3" ht="15">
      <c r="B113" t="s">
        <v>212</v>
      </c>
      <c r="C113" t="s">
        <v>213</v>
      </c>
    </row>
    <row r="114" spans="3:12" ht="15">
      <c r="C114" t="s">
        <v>214</v>
      </c>
      <c r="J114" t="s">
        <v>202</v>
      </c>
      <c r="K114">
        <f>8.4*(1.45^2-0.8^2)*PI()*0.5</f>
        <v>19.297232874675306</v>
      </c>
      <c r="L114" t="s">
        <v>216</v>
      </c>
    </row>
    <row r="115" spans="10:12" ht="15">
      <c r="J115" t="s">
        <v>207</v>
      </c>
      <c r="K115">
        <f>8.4*(1.45^2-0.8^2)*PI()*1.25</f>
        <v>48.24308218668826</v>
      </c>
      <c r="L115" t="s">
        <v>215</v>
      </c>
    </row>
  </sheetData>
  <mergeCells count="11">
    <mergeCell ref="BA6:BC6"/>
    <mergeCell ref="AW35:AY35"/>
    <mergeCell ref="BA3:BC3"/>
    <mergeCell ref="AW5:AX5"/>
    <mergeCell ref="AE5:AE6"/>
    <mergeCell ref="AF5:AF6"/>
    <mergeCell ref="AG5:AG6"/>
    <mergeCell ref="H5:J5"/>
    <mergeCell ref="N5:N6"/>
    <mergeCell ref="O5:O6"/>
    <mergeCell ref="P5:P6"/>
  </mergeCells>
  <printOptions/>
  <pageMargins left="0.75" right="0.75" top="1" bottom="1" header="0.512" footer="0.51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ｕｓｅｒ</dc:creator>
  <cp:keywords/>
  <dc:description/>
  <cp:lastModifiedBy>ｕｓｅｒ</cp:lastModifiedBy>
  <dcterms:created xsi:type="dcterms:W3CDTF">2009-04-19T06:30:33Z</dcterms:created>
  <dcterms:modified xsi:type="dcterms:W3CDTF">2009-04-20T23:45:25Z</dcterms:modified>
  <cp:category/>
  <cp:version/>
  <cp:contentType/>
  <cp:contentStatus/>
</cp:coreProperties>
</file>