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12335" tabRatio="740" activeTab="0"/>
  </bookViews>
  <sheets>
    <sheet name="Resonance" sheetId="1" r:id="rId1"/>
  </sheets>
  <definedNames/>
  <calcPr fullCalcOnLoad="1"/>
</workbook>
</file>

<file path=xl/sharedStrings.xml><?xml version="1.0" encoding="utf-8"?>
<sst xmlns="http://schemas.openxmlformats.org/spreadsheetml/2006/main" count="174" uniqueCount="124">
  <si>
    <t>Resonance of Arm</t>
  </si>
  <si>
    <t>Model of Arm</t>
  </si>
  <si>
    <t>Average Effective Mass</t>
  </si>
  <si>
    <t>SME information sheet No.24 was revised as 24-2 after 1980 (revised data covered R models).</t>
  </si>
  <si>
    <r>
      <t>S</t>
    </r>
    <r>
      <rPr>
        <sz val="11"/>
        <rFont val="Times New Roman"/>
        <family val="1"/>
      </rPr>
      <t>ME</t>
    </r>
  </si>
  <si>
    <t>3009III</t>
  </si>
  <si>
    <t>g</t>
  </si>
  <si>
    <r>
      <t>m</t>
    </r>
    <r>
      <rPr>
        <sz val="11"/>
        <rFont val="Times New Roman"/>
        <family val="1"/>
      </rPr>
      <t>odified large shell with CA-1</t>
    </r>
  </si>
  <si>
    <t>g with original small shell?</t>
  </si>
  <si>
    <r>
      <t>30</t>
    </r>
    <r>
      <rPr>
        <sz val="11"/>
        <rFont val="Times New Roman"/>
        <family val="1"/>
      </rPr>
      <t>09</t>
    </r>
    <r>
      <rPr>
        <sz val="11"/>
        <rFont val="Times New Roman"/>
        <family val="1"/>
      </rPr>
      <t>III</t>
    </r>
    <r>
      <rPr>
        <sz val="11"/>
        <rFont val="Times New Roman"/>
        <family val="1"/>
      </rPr>
      <t>S</t>
    </r>
  </si>
  <si>
    <r>
      <t>3</t>
    </r>
    <r>
      <rPr>
        <sz val="11"/>
        <rFont val="Times New Roman"/>
        <family val="1"/>
      </rPr>
      <t>009II</t>
    </r>
  </si>
  <si>
    <r>
      <t>n</t>
    </r>
    <r>
      <rPr>
        <sz val="11"/>
        <rFont val="Times New Roman"/>
        <family val="1"/>
      </rPr>
      <t>on-perforated shell type S.3</t>
    </r>
  </si>
  <si>
    <t>optional light shell type S.2 without finger hook which was earlier model of S-2 with finger hook</t>
  </si>
  <si>
    <r>
      <t>3</t>
    </r>
    <r>
      <rPr>
        <sz val="11"/>
        <rFont val="Times New Roman"/>
        <family val="1"/>
      </rPr>
      <t>012II</t>
    </r>
  </si>
  <si>
    <t>3009imp</t>
  </si>
  <si>
    <t>suitable for high compliance cartridge</t>
  </si>
  <si>
    <t>g in old leaflet is unreasonable</t>
  </si>
  <si>
    <r>
      <t>3009/S2 (</t>
    </r>
    <r>
      <rPr>
        <sz val="11"/>
        <rFont val="Times New Roman"/>
        <family val="1"/>
      </rPr>
      <t xml:space="preserve">detachable </t>
    </r>
    <r>
      <rPr>
        <sz val="11"/>
        <rFont val="Times New Roman"/>
        <family val="1"/>
      </rPr>
      <t>shell S</t>
    </r>
    <r>
      <rPr>
        <sz val="11"/>
        <rFont val="Times New Roman"/>
        <family val="1"/>
      </rPr>
      <t>-</t>
    </r>
    <r>
      <rPr>
        <sz val="11"/>
        <rFont val="Times New Roman"/>
        <family val="1"/>
      </rPr>
      <t>2)</t>
    </r>
  </si>
  <si>
    <r>
      <t xml:space="preserve">suitable for high </t>
    </r>
    <r>
      <rPr>
        <sz val="11"/>
        <rFont val="Times New Roman"/>
        <family val="1"/>
      </rPr>
      <t>compliance cartridge</t>
    </r>
  </si>
  <si>
    <t>3009R</t>
  </si>
  <si>
    <t>suitable for mid and low compliance cartridge</t>
  </si>
  <si>
    <t>3010R</t>
  </si>
  <si>
    <t>3012R</t>
  </si>
  <si>
    <t>V/IV</t>
  </si>
  <si>
    <t>suitable for middle compliance cartridge</t>
  </si>
  <si>
    <r>
      <t>Keath Monks</t>
    </r>
    <r>
      <rPr>
        <sz val="11"/>
        <rFont val="Times New Roman"/>
        <family val="1"/>
      </rPr>
      <t xml:space="preserve"> M9BA</t>
    </r>
  </si>
  <si>
    <t>with silicone bath</t>
  </si>
  <si>
    <t>MICRO</t>
  </si>
  <si>
    <t>MA-505</t>
  </si>
  <si>
    <t>including shell (standard shell similar to H-303 9.7g)</t>
  </si>
  <si>
    <t>Magnepan Unitrac-1</t>
  </si>
  <si>
    <t>7 or 8</t>
  </si>
  <si>
    <r>
      <t xml:space="preserve">7g was indicated in manual while </t>
    </r>
    <r>
      <rPr>
        <sz val="11"/>
        <rFont val="Times New Roman"/>
        <family val="1"/>
      </rPr>
      <t>8</t>
    </r>
    <r>
      <rPr>
        <sz val="11"/>
        <rFont val="Times New Roman"/>
        <family val="1"/>
      </rPr>
      <t>g was indicated in brochure.</t>
    </r>
  </si>
  <si>
    <t>Arm</t>
  </si>
  <si>
    <r>
      <t>Effective Mass of tone arm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except</t>
    </r>
    <r>
      <rPr>
        <sz val="11"/>
        <rFont val="Times New Roman"/>
        <family val="1"/>
      </rPr>
      <t xml:space="preserve"> cartridge</t>
    </r>
  </si>
  <si>
    <t>Cartridge</t>
  </si>
  <si>
    <t xml:space="preserve">Compliance </t>
  </si>
  <si>
    <t>Cb</t>
  </si>
  <si>
    <r>
      <t>1/</t>
    </r>
    <r>
      <rPr>
        <sz val="11"/>
        <rFont val="Times New Roman"/>
        <family val="1"/>
      </rPr>
      <t>2piZm</t>
    </r>
  </si>
  <si>
    <t>(10)-6power cm/dyne</t>
  </si>
  <si>
    <t>Weight of Cartridge &amp; Fittings</t>
  </si>
  <si>
    <r>
      <t xml:space="preserve">Total </t>
    </r>
    <r>
      <rPr>
        <sz val="11"/>
        <rFont val="Times New Roman"/>
        <family val="1"/>
      </rPr>
      <t xml:space="preserve">Effective </t>
    </r>
    <r>
      <rPr>
        <sz val="11"/>
        <rFont val="Times New Roman"/>
        <family val="1"/>
      </rPr>
      <t>Mass of Cartridge and Arm</t>
    </r>
  </si>
  <si>
    <t>mt</t>
  </si>
  <si>
    <t>Arm Resonance</t>
  </si>
  <si>
    <t>ft</t>
  </si>
  <si>
    <t xml:space="preserve">ft=1/2pi(SQRT(mtCb)) </t>
  </si>
  <si>
    <t>Hz</t>
  </si>
  <si>
    <r>
      <t xml:space="preserve">Total Effective Mass </t>
    </r>
    <r>
      <rPr>
        <sz val="11"/>
        <rFont val="Times New Roman"/>
        <family val="1"/>
      </rPr>
      <t xml:space="preserve">of tone arm </t>
    </r>
    <r>
      <rPr>
        <b/>
        <sz val="11"/>
        <rFont val="Times New Roman"/>
        <family val="1"/>
      </rPr>
      <t>and</t>
    </r>
    <r>
      <rPr>
        <sz val="11"/>
        <rFont val="Times New Roman"/>
        <family val="1"/>
      </rPr>
      <t xml:space="preserve"> cartridge</t>
    </r>
  </si>
  <si>
    <t>Resonance</t>
  </si>
  <si>
    <r>
      <t>H</t>
    </r>
    <r>
      <rPr>
        <sz val="11"/>
        <rFont val="Times New Roman"/>
        <family val="1"/>
      </rPr>
      <t>z</t>
    </r>
  </si>
  <si>
    <t>Compliance</t>
  </si>
  <si>
    <r>
      <t>c</t>
    </r>
    <r>
      <rPr>
        <sz val="11"/>
        <rFont val="Times New Roman"/>
        <family val="1"/>
      </rPr>
      <t>ompliance unit=10^(-6)</t>
    </r>
  </si>
  <si>
    <r>
      <t>10</t>
    </r>
    <r>
      <rPr>
        <sz val="11"/>
        <rFont val="Times New Roman"/>
        <family val="1"/>
      </rPr>
      <t>^</t>
    </r>
    <r>
      <rPr>
        <sz val="11"/>
        <rFont val="Times New Roman"/>
        <family val="1"/>
      </rPr>
      <t>-6 cm/dyne</t>
    </r>
  </si>
  <si>
    <t>CAUTION:</t>
  </si>
  <si>
    <t>The effective mass of cartridge is reduced to around 90% weight as seen from stylus point.</t>
  </si>
  <si>
    <t>The effective mass of detachable shell is reduced to around 75-85% weight as seen from stylus point.</t>
  </si>
  <si>
    <t>The mass of cartridge or shell is not centred (concentrated) above the stylus tip.</t>
  </si>
  <si>
    <r>
      <t xml:space="preserve">Effective mass of shell or cartridge = </t>
    </r>
    <r>
      <rPr>
        <b/>
        <sz val="11"/>
        <color indexed="10"/>
        <rFont val="Times New Roman"/>
        <family val="1"/>
      </rPr>
      <t>Weight*(shell or cartridge location from arm pivot^2/effective lateral length of arm^2)</t>
    </r>
  </si>
  <si>
    <t>For example Keith Monks M9BA MKIII indicated</t>
  </si>
  <si>
    <t>Effective arm mass 9g</t>
  </si>
  <si>
    <r>
      <t>A</t>
    </r>
    <r>
      <rPr>
        <sz val="11"/>
        <rFont val="Times New Roman"/>
        <family val="1"/>
      </rPr>
      <t>rm Length: 9inch (22.86cm)</t>
    </r>
  </si>
  <si>
    <t>Moment of Inertia: 7000 gcm2 for nominal cartridge weight 5g</t>
  </si>
  <si>
    <r>
      <t xml:space="preserve">Total </t>
    </r>
    <r>
      <rPr>
        <sz val="11"/>
        <rFont val="Times New Roman"/>
        <family val="1"/>
      </rPr>
      <t>Effective Mass</t>
    </r>
    <r>
      <rPr>
        <sz val="11"/>
        <rFont val="Times New Roman"/>
        <family val="1"/>
      </rPr>
      <t xml:space="preserve"> including cartridge</t>
    </r>
    <r>
      <rPr>
        <sz val="11"/>
        <rFont val="Times New Roman"/>
        <family val="1"/>
      </rPr>
      <t>=Moment of Inertia</t>
    </r>
    <r>
      <rPr>
        <sz val="11"/>
        <rFont val="Times New Roman"/>
        <family val="1"/>
      </rPr>
      <t xml:space="preserve"> devided by </t>
    </r>
    <r>
      <rPr>
        <sz val="11"/>
        <rFont val="Times New Roman"/>
        <family val="1"/>
      </rPr>
      <t>effective length^2=7000/22.86^2=13.4g</t>
    </r>
    <r>
      <rPr>
        <sz val="11"/>
        <rFont val="Times New Roman"/>
        <family val="1"/>
      </rPr>
      <t xml:space="preserve"> including cartridge</t>
    </r>
  </si>
  <si>
    <r>
      <t>Equivalent mass</t>
    </r>
    <r>
      <rPr>
        <sz val="11"/>
        <rFont val="Times New Roman"/>
        <family val="1"/>
      </rPr>
      <t xml:space="preserve"> of cartridge is reduced to 4.4g(=13.4g-9g) from nominal weight 5g.</t>
    </r>
  </si>
  <si>
    <r>
      <t xml:space="preserve">Equation for estimating the </t>
    </r>
    <r>
      <rPr>
        <b/>
        <sz val="11"/>
        <rFont val="Times New Roman"/>
        <family val="1"/>
      </rPr>
      <t xml:space="preserve">portion </t>
    </r>
    <r>
      <rPr>
        <sz val="11"/>
        <rFont val="Times New Roman"/>
        <family val="1"/>
      </rPr>
      <t>of effective mass on arm:</t>
    </r>
  </si>
  <si>
    <r>
      <t>m</t>
    </r>
    <r>
      <rPr>
        <sz val="11"/>
        <rFont val="Times New Roman"/>
        <family val="1"/>
      </rPr>
      <t>ass portion=W*(L2/L1)^2</t>
    </r>
  </si>
  <si>
    <t>L1</t>
  </si>
  <si>
    <r>
      <t xml:space="preserve">Effective </t>
    </r>
    <r>
      <rPr>
        <sz val="11"/>
        <rFont val="Times New Roman"/>
        <family val="1"/>
      </rPr>
      <t>A</t>
    </r>
    <r>
      <rPr>
        <sz val="11"/>
        <rFont val="Times New Roman"/>
        <family val="1"/>
      </rPr>
      <t>rm Length</t>
    </r>
  </si>
  <si>
    <r>
      <t>c</t>
    </r>
    <r>
      <rPr>
        <sz val="11"/>
        <rFont val="Times New Roman"/>
        <family val="1"/>
      </rPr>
      <t>m</t>
    </r>
  </si>
  <si>
    <t>L2</t>
  </si>
  <si>
    <r>
      <t>D</t>
    </r>
    <r>
      <rPr>
        <sz val="11"/>
        <rFont val="Times New Roman"/>
        <family val="1"/>
      </rPr>
      <t>istance of Gravity Centre of Weight from Pivot</t>
    </r>
  </si>
  <si>
    <t>W</t>
  </si>
  <si>
    <r>
      <t>W</t>
    </r>
    <r>
      <rPr>
        <sz val="11"/>
        <rFont val="Times New Roman"/>
        <family val="1"/>
      </rPr>
      <t>eight of head mass (cartridge + detachable shell)</t>
    </r>
  </si>
  <si>
    <t>Effective mass of pickup head</t>
  </si>
  <si>
    <r>
      <t>C</t>
    </r>
    <r>
      <rPr>
        <sz val="11"/>
        <rFont val="Times New Roman"/>
        <family val="1"/>
      </rPr>
      <t>ounter balance weight</t>
    </r>
  </si>
  <si>
    <t>Effective mass of balance weight</t>
  </si>
  <si>
    <r>
      <t>E</t>
    </r>
    <r>
      <rPr>
        <sz val="11"/>
        <rFont val="Times New Roman"/>
        <family val="1"/>
      </rPr>
      <t>FFECTYIVE MASS OF ARM SYSTEM INCLUDING CARTRIDGE IS ACCUMULATION OF ALL EFFECTIVE MASSES</t>
    </r>
  </si>
  <si>
    <r>
      <t>E</t>
    </r>
    <r>
      <rPr>
        <sz val="11"/>
        <rFont val="Times New Roman"/>
        <family val="1"/>
      </rPr>
      <t>XACT EFFECTIVE MASS SHOULD BE CALCULATED BACKWARD FROM TOTAL INERTIA AROUND PIVOT.</t>
    </r>
  </si>
  <si>
    <t>I=ma*L^2</t>
  </si>
  <si>
    <t>ma=I/L^2</t>
  </si>
  <si>
    <t>Then why parameter of arm length is omitted from above resonance equation?</t>
  </si>
  <si>
    <r>
      <t>m</t>
    </r>
    <r>
      <rPr>
        <sz val="11"/>
        <rFont val="Times New Roman"/>
        <family val="1"/>
      </rPr>
      <t>a: effective mass at stylus point</t>
    </r>
  </si>
  <si>
    <r>
      <t xml:space="preserve">Rotational </t>
    </r>
    <r>
      <rPr>
        <sz val="11"/>
        <rFont val="Times New Roman"/>
        <family val="1"/>
      </rPr>
      <t>inertia around pivot is surely concernted with effective mass at stylus point</t>
    </r>
  </si>
  <si>
    <r>
      <t xml:space="preserve">But lateral or vertical resonance is estimated as </t>
    </r>
    <r>
      <rPr>
        <b/>
        <sz val="11"/>
        <rFont val="Times New Roman"/>
        <family val="1"/>
      </rPr>
      <t>Translational motion.</t>
    </r>
  </si>
  <si>
    <r>
      <t>1</t>
    </r>
    <r>
      <rPr>
        <sz val="11"/>
        <rFont val="Times New Roman"/>
        <family val="1"/>
      </rPr>
      <t>) Any small angle of rotational motion such as resonance is approximated to translational straight motion.</t>
    </r>
  </si>
  <si>
    <t>2) The idea of  "effective mass" connotes the factor of arm length (ma=I/L^2)</t>
  </si>
  <si>
    <t>In physics: any movement can be explained as rotational movement around centre of gravity &amp; translational movement.</t>
  </si>
  <si>
    <t>In static balanced arm, the centre of gravity is little shifted from pivot position by adding vertical tracking force/shifting counter balance.</t>
  </si>
  <si>
    <t>But even then the distance between the centre of gravity and arm pivot position is usually less than 1cm</t>
  </si>
  <si>
    <t>so that additional inertia by parallel axis theorem is small and omittable from inertia &amp; effective mass calculations.</t>
  </si>
  <si>
    <t>Anyway effective mass is influenced little by the position of counter balance weight.</t>
  </si>
  <si>
    <t>BEST WAY TO KNOW RESONANCE IS MEASUREMENT USING TEST RECORD HAVING SUCH LOWER FREQUENCY BAND</t>
  </si>
  <si>
    <t>SINCE TRUE COMPLIANCE VALUE AND EFFECTIVE MASS ARE UNKNOWN OR DIFFERENT FROM NOMINAL VALUES.</t>
  </si>
  <si>
    <r>
      <t>M</t>
    </r>
    <r>
      <rPr>
        <sz val="11"/>
        <rFont val="Times New Roman"/>
        <family val="1"/>
      </rPr>
      <t>OREOVER, THE RESONANCE AMPLITUDE (Q) IS MORE IMPORTANT THAN THE RESONANT FREQYENCY.</t>
    </r>
  </si>
  <si>
    <t>THUS IT IS ALMOST IMPOSSIBLE TO KNOW THE NATURE OF RESONANCE FROM SIMPLE EQUATIONS.</t>
  </si>
  <si>
    <t>COMPLIANCE AT RESONANCE FREQUENCY IS DIFFERENT FROM USUALLY MORE LINEAR COMPLIANCE</t>
  </si>
  <si>
    <t>WHICH CAN BE MEASURED AS MECHANICAL IMPEDANCE IN LOWER FREQUENCIES AROUND 30Hz-1KHz.</t>
  </si>
  <si>
    <t>SIMULATION OR EQUATION IS USEFUL WHEN ONE ANALYSES GENERAL TENDENCY OF PHENOMENON.</t>
  </si>
  <si>
    <r>
      <t xml:space="preserve">Resonance Frequency of Player Cabinet (Yamamoto: "RECORD PLAYER" </t>
    </r>
    <r>
      <rPr>
        <b/>
        <sz val="14"/>
        <rFont val="ＭＳ Ｐゴシック"/>
        <family val="3"/>
      </rPr>
      <t>Ｙｅａｒ</t>
    </r>
    <r>
      <rPr>
        <b/>
        <sz val="14"/>
        <rFont val="Times New Roman"/>
        <family val="1"/>
      </rPr>
      <t xml:space="preserve"> 1971 P.319-P325) </t>
    </r>
  </si>
  <si>
    <t>fr=(1/2pi)*SQRT (K/Mp) or 1/(2pi*SQRT (CpMp))</t>
  </si>
  <si>
    <t>If turntable 12kg is supported by 4 springs and if every spring is compressed 0.5cm under load.</t>
  </si>
  <si>
    <t>then spring stiffness is 12/4/0.5=6kgf/cm, the resonance frequency of cabinet+spring is calculated as 7.05Hz</t>
  </si>
  <si>
    <t>CGS/Gravity system unit</t>
  </si>
  <si>
    <t>MKS/SI unit</t>
  </si>
  <si>
    <t>Weight</t>
  </si>
  <si>
    <t>Mp</t>
  </si>
  <si>
    <t xml:space="preserve">g </t>
  </si>
  <si>
    <r>
      <t>M</t>
    </r>
    <r>
      <rPr>
        <sz val="11"/>
        <rFont val="Times New Roman"/>
        <family val="1"/>
      </rPr>
      <t>ass</t>
    </r>
  </si>
  <si>
    <t>kg</t>
  </si>
  <si>
    <t>Cp</t>
  </si>
  <si>
    <t>cm/dyne</t>
  </si>
  <si>
    <t>m/N</t>
  </si>
  <si>
    <t>as 1/K</t>
  </si>
  <si>
    <t>10^(-6) cm/dyne</t>
  </si>
  <si>
    <r>
      <t>m</t>
    </r>
    <r>
      <rPr>
        <sz val="11"/>
        <rFont val="ＭＳ Ｐ明朝"/>
        <family val="1"/>
      </rPr>
      <t>ｍ</t>
    </r>
    <r>
      <rPr>
        <sz val="11"/>
        <rFont val="Times New Roman"/>
        <family val="1"/>
      </rPr>
      <t>/N</t>
    </r>
  </si>
  <si>
    <r>
      <t>S</t>
    </r>
    <r>
      <rPr>
        <sz val="11"/>
        <rFont val="Times New Roman"/>
        <family val="1"/>
      </rPr>
      <t>tiffness</t>
    </r>
  </si>
  <si>
    <t>K</t>
  </si>
  <si>
    <r>
      <t>g</t>
    </r>
    <r>
      <rPr>
        <sz val="11"/>
        <rFont val="Times New Roman"/>
        <family val="1"/>
      </rPr>
      <t>f/cm</t>
    </r>
  </si>
  <si>
    <t>mN/cm</t>
  </si>
  <si>
    <t>1gf=980dyne</t>
  </si>
  <si>
    <t>dyne/cm</t>
  </si>
  <si>
    <t>1N=100,000dyne</t>
  </si>
  <si>
    <t>N/m</t>
  </si>
  <si>
    <t>Resonance frequency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</si>
</sst>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00_ "/>
    <numFmt numFmtId="179" formatCode="#,##0_ "/>
    <numFmt numFmtId="180" formatCode="0_ "/>
  </numFmts>
  <fonts count="52">
    <font>
      <sz val="11"/>
      <name val="Times New Roman"/>
      <family val="1"/>
    </font>
    <font>
      <sz val="11"/>
      <name val="ＭＳ Ｐゴシック"/>
      <family val="3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name val="ＭＳ Ｐ明朝"/>
      <family val="1"/>
    </font>
    <font>
      <sz val="11"/>
      <color indexed="53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53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sz val="11"/>
      <color indexed="19"/>
      <name val="ＭＳ Ｐゴシック"/>
      <family val="3"/>
    </font>
    <font>
      <sz val="11"/>
      <color indexed="1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2.5"/>
      <color indexed="8"/>
      <name val="Times New Roman"/>
      <family val="0"/>
    </font>
    <font>
      <sz val="2.75"/>
      <color indexed="8"/>
      <name val="Times New Roman"/>
      <family val="0"/>
    </font>
    <font>
      <sz val="2.25"/>
      <color indexed="8"/>
      <name val="Times New Roman"/>
      <family val="0"/>
    </font>
    <font>
      <sz val="2"/>
      <color indexed="8"/>
      <name val="Times New Roman"/>
      <family val="0"/>
    </font>
    <font>
      <sz val="11"/>
      <color rgb="FF3F3F76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indexed="8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libri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rgb="FFFFFFFF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4" fillId="2" borderId="1" applyNumberFormat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5" fillId="3" borderId="0" applyNumberFormat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7" fillId="6" borderId="2" applyNumberFormat="0" applyFont="0" applyAlignment="0" applyProtection="0"/>
    <xf numFmtId="0" fontId="38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43" fillId="9" borderId="4" applyNumberFormat="0" applyAlignment="0" applyProtection="0"/>
    <xf numFmtId="0" fontId="44" fillId="0" borderId="5" applyNumberFormat="0" applyFill="0" applyAlignment="0" applyProtection="0"/>
    <xf numFmtId="0" fontId="45" fillId="0" borderId="5" applyNumberFormat="0" applyFill="0" applyAlignment="0" applyProtection="0"/>
    <xf numFmtId="0" fontId="46" fillId="9" borderId="1" applyNumberFormat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48" fillId="11" borderId="7" applyNumberFormat="0" applyAlignment="0" applyProtection="0"/>
    <xf numFmtId="0" fontId="35" fillId="12" borderId="0" applyNumberFormat="0" applyBorder="0" applyAlignment="0" applyProtection="0"/>
    <xf numFmtId="0" fontId="49" fillId="0" borderId="8" applyNumberFormat="0" applyFill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36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6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63" applyFont="1" applyFill="1">
      <alignment/>
      <protection/>
    </xf>
    <xf numFmtId="0" fontId="0" fillId="0" borderId="0" xfId="63" applyFill="1">
      <alignment/>
      <protection/>
    </xf>
    <xf numFmtId="0" fontId="0" fillId="0" borderId="0" xfId="63" applyFont="1">
      <alignment/>
      <protection/>
    </xf>
    <xf numFmtId="0" fontId="0" fillId="0" borderId="0" xfId="63">
      <alignment/>
      <protection/>
    </xf>
    <xf numFmtId="0" fontId="2" fillId="0" borderId="0" xfId="63" applyFont="1">
      <alignment/>
      <protection/>
    </xf>
    <xf numFmtId="0" fontId="3" fillId="0" borderId="0" xfId="63" applyFont="1">
      <alignment/>
      <protection/>
    </xf>
    <xf numFmtId="0" fontId="4" fillId="0" borderId="0" xfId="63" applyFont="1">
      <alignment/>
      <protection/>
    </xf>
    <xf numFmtId="0" fontId="5" fillId="0" borderId="0" xfId="63" applyFont="1">
      <alignment/>
      <protection/>
    </xf>
    <xf numFmtId="0" fontId="0" fillId="0" borderId="0" xfId="63" applyFont="1" applyAlignment="1">
      <alignment horizontal="left"/>
      <protection/>
    </xf>
    <xf numFmtId="0" fontId="0" fillId="0" borderId="0" xfId="63" applyFont="1" applyAlignment="1">
      <alignment horizontal="right"/>
      <protection/>
    </xf>
    <xf numFmtId="0" fontId="3" fillId="0" borderId="9" xfId="63" applyFont="1" applyFill="1" applyBorder="1">
      <alignment/>
      <protection/>
    </xf>
    <xf numFmtId="0" fontId="0" fillId="0" borderId="10" xfId="63" applyFont="1" applyFill="1" applyBorder="1">
      <alignment/>
      <protection/>
    </xf>
    <xf numFmtId="0" fontId="0" fillId="33" borderId="11" xfId="63" applyFont="1" applyFill="1" applyBorder="1">
      <alignment/>
      <protection/>
    </xf>
    <xf numFmtId="0" fontId="0" fillId="0" borderId="0" xfId="63" applyFont="1" applyBorder="1">
      <alignment/>
      <protection/>
    </xf>
    <xf numFmtId="0" fontId="3" fillId="0" borderId="12" xfId="63" applyFont="1" applyFill="1" applyBorder="1">
      <alignment/>
      <protection/>
    </xf>
    <xf numFmtId="0" fontId="0" fillId="0" borderId="0" xfId="63" applyFont="1" applyFill="1" applyBorder="1">
      <alignment/>
      <protection/>
    </xf>
    <xf numFmtId="0" fontId="0" fillId="33" borderId="13" xfId="63" applyFont="1" applyFill="1" applyBorder="1">
      <alignment/>
      <protection/>
    </xf>
    <xf numFmtId="0" fontId="0" fillId="0" borderId="14" xfId="63" applyFont="1" applyFill="1" applyBorder="1">
      <alignment/>
      <protection/>
    </xf>
    <xf numFmtId="0" fontId="0" fillId="0" borderId="15" xfId="63" applyFont="1" applyFill="1" applyBorder="1">
      <alignment/>
      <protection/>
    </xf>
    <xf numFmtId="0" fontId="0" fillId="0" borderId="13" xfId="63" applyFont="1" applyFill="1" applyBorder="1">
      <alignment/>
      <protection/>
    </xf>
    <xf numFmtId="0" fontId="3" fillId="0" borderId="16" xfId="63" applyFont="1" applyFill="1" applyBorder="1">
      <alignment/>
      <protection/>
    </xf>
    <xf numFmtId="0" fontId="0" fillId="0" borderId="17" xfId="63" applyFont="1" applyFill="1" applyBorder="1">
      <alignment/>
      <protection/>
    </xf>
    <xf numFmtId="0" fontId="4" fillId="0" borderId="18" xfId="63" applyFont="1" applyBorder="1">
      <alignment/>
      <protection/>
    </xf>
    <xf numFmtId="0" fontId="0" fillId="0" borderId="18" xfId="63" applyFont="1" applyFill="1" applyBorder="1">
      <alignment/>
      <protection/>
    </xf>
    <xf numFmtId="176" fontId="0" fillId="34" borderId="19" xfId="63" applyNumberFormat="1" applyFont="1" applyFill="1" applyBorder="1">
      <alignment/>
      <protection/>
    </xf>
    <xf numFmtId="0" fontId="3" fillId="0" borderId="0" xfId="63" applyFont="1" applyFill="1" applyBorder="1">
      <alignment/>
      <protection/>
    </xf>
    <xf numFmtId="0" fontId="4" fillId="0" borderId="0" xfId="63" applyFont="1" applyBorder="1">
      <alignment/>
      <protection/>
    </xf>
    <xf numFmtId="176" fontId="0" fillId="0" borderId="0" xfId="63" applyNumberFormat="1" applyFont="1" applyFill="1" applyBorder="1">
      <alignment/>
      <protection/>
    </xf>
    <xf numFmtId="0" fontId="3" fillId="0" borderId="9" xfId="63" applyFont="1" applyBorder="1">
      <alignment/>
      <protection/>
    </xf>
    <xf numFmtId="0" fontId="0" fillId="0" borderId="10" xfId="63" applyFont="1" applyBorder="1">
      <alignment/>
      <protection/>
    </xf>
    <xf numFmtId="177" fontId="0" fillId="34" borderId="20" xfId="63" applyNumberFormat="1" applyFont="1" applyFill="1" applyBorder="1">
      <alignment/>
      <protection/>
    </xf>
    <xf numFmtId="0" fontId="0" fillId="33" borderId="20" xfId="63" applyFont="1" applyFill="1" applyBorder="1">
      <alignment/>
      <protection/>
    </xf>
    <xf numFmtId="177" fontId="0" fillId="33" borderId="20" xfId="63" applyNumberFormat="1" applyFont="1" applyFill="1" applyBorder="1">
      <alignment/>
      <protection/>
    </xf>
    <xf numFmtId="0" fontId="3" fillId="0" borderId="21" xfId="63" applyFont="1" applyBorder="1">
      <alignment/>
      <protection/>
    </xf>
    <xf numFmtId="0" fontId="0" fillId="0" borderId="22" xfId="63" applyFont="1" applyBorder="1">
      <alignment/>
      <protection/>
    </xf>
    <xf numFmtId="0" fontId="0" fillId="33" borderId="23" xfId="63" applyFont="1" applyFill="1" applyBorder="1">
      <alignment/>
      <protection/>
    </xf>
    <xf numFmtId="177" fontId="0" fillId="34" borderId="23" xfId="63" applyNumberFormat="1" applyFont="1" applyFill="1" applyBorder="1">
      <alignment/>
      <protection/>
    </xf>
    <xf numFmtId="176" fontId="0" fillId="33" borderId="23" xfId="63" applyNumberFormat="1" applyFont="1" applyFill="1" applyBorder="1">
      <alignment/>
      <protection/>
    </xf>
    <xf numFmtId="0" fontId="3" fillId="0" borderId="16" xfId="63" applyFont="1" applyBorder="1">
      <alignment/>
      <protection/>
    </xf>
    <xf numFmtId="0" fontId="0" fillId="0" borderId="17" xfId="63" applyFont="1" applyBorder="1">
      <alignment/>
      <protection/>
    </xf>
    <xf numFmtId="0" fontId="0" fillId="33" borderId="24" xfId="63" applyFont="1" applyFill="1" applyBorder="1">
      <alignment/>
      <protection/>
    </xf>
    <xf numFmtId="177" fontId="0" fillId="34" borderId="25" xfId="63" applyNumberFormat="1" applyFont="1" applyFill="1" applyBorder="1">
      <alignment/>
      <protection/>
    </xf>
    <xf numFmtId="0" fontId="3" fillId="0" borderId="0" xfId="63" applyFont="1" applyBorder="1">
      <alignment/>
      <protection/>
    </xf>
    <xf numFmtId="0" fontId="0" fillId="0" borderId="0" xfId="63" applyNumberFormat="1" applyFont="1" applyFill="1" applyBorder="1">
      <alignment/>
      <protection/>
    </xf>
    <xf numFmtId="0" fontId="6" fillId="0" borderId="0" xfId="63" applyFont="1" applyBorder="1">
      <alignment/>
      <protection/>
    </xf>
    <xf numFmtId="0" fontId="7" fillId="0" borderId="0" xfId="63" applyFont="1" applyBorder="1">
      <alignment/>
      <protection/>
    </xf>
    <xf numFmtId="0" fontId="7" fillId="0" borderId="0" xfId="63" applyFont="1">
      <alignment/>
      <protection/>
    </xf>
    <xf numFmtId="0" fontId="0" fillId="33" borderId="0" xfId="63" applyFont="1" applyFill="1" applyBorder="1">
      <alignment/>
      <protection/>
    </xf>
    <xf numFmtId="177" fontId="0" fillId="34" borderId="0" xfId="63" applyNumberFormat="1" applyFill="1">
      <alignment/>
      <protection/>
    </xf>
    <xf numFmtId="177" fontId="0" fillId="0" borderId="0" xfId="63" applyNumberFormat="1" applyFont="1" applyFill="1">
      <alignment/>
      <protection/>
    </xf>
    <xf numFmtId="177" fontId="0" fillId="0" borderId="0" xfId="63" applyNumberFormat="1" applyFill="1">
      <alignment/>
      <protection/>
    </xf>
    <xf numFmtId="0" fontId="3" fillId="0" borderId="0" xfId="63" applyFont="1" applyFill="1">
      <alignment/>
      <protection/>
    </xf>
    <xf numFmtId="0" fontId="0" fillId="0" borderId="0" xfId="0" applyBorder="1" applyAlignment="1">
      <alignment/>
    </xf>
    <xf numFmtId="0" fontId="8" fillId="0" borderId="0" xfId="63" applyFont="1" applyBorder="1">
      <alignment/>
      <protection/>
    </xf>
    <xf numFmtId="0" fontId="0" fillId="0" borderId="0" xfId="63" applyBorder="1">
      <alignment/>
      <protection/>
    </xf>
    <xf numFmtId="178" fontId="0" fillId="0" borderId="0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0" borderId="28" xfId="63" applyFont="1" applyBorder="1">
      <alignment/>
      <protection/>
    </xf>
    <xf numFmtId="0" fontId="0" fillId="34" borderId="28" xfId="63" applyFill="1" applyBorder="1">
      <alignment/>
      <protection/>
    </xf>
    <xf numFmtId="0" fontId="0" fillId="0" borderId="0" xfId="63" applyFill="1" applyBorder="1">
      <alignment/>
      <protection/>
    </xf>
    <xf numFmtId="0" fontId="0" fillId="0" borderId="29" xfId="0" applyNumberFormat="1" applyFill="1" applyBorder="1" applyAlignment="1">
      <alignment/>
    </xf>
    <xf numFmtId="0" fontId="0" fillId="0" borderId="30" xfId="0" applyBorder="1" applyAlignment="1">
      <alignment/>
    </xf>
    <xf numFmtId="0" fontId="0" fillId="34" borderId="29" xfId="63" applyFill="1" applyBorder="1">
      <alignment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77" fontId="0" fillId="0" borderId="29" xfId="0" applyNumberFormat="1" applyFill="1" applyBorder="1" applyAlignment="1">
      <alignment/>
    </xf>
    <xf numFmtId="0" fontId="0" fillId="0" borderId="33" xfId="0" applyBorder="1" applyAlignment="1">
      <alignment/>
    </xf>
    <xf numFmtId="177" fontId="0" fillId="34" borderId="29" xfId="63" applyNumberFormat="1" applyFill="1" applyBorder="1">
      <alignment/>
      <protection/>
    </xf>
    <xf numFmtId="0" fontId="0" fillId="0" borderId="34" xfId="63" applyFont="1" applyBorder="1">
      <alignment/>
      <protection/>
    </xf>
    <xf numFmtId="0" fontId="0" fillId="0" borderId="35" xfId="0" applyBorder="1" applyAlignment="1">
      <alignment/>
    </xf>
    <xf numFmtId="0" fontId="0" fillId="0" borderId="36" xfId="63" applyFont="1" applyBorder="1">
      <alignment/>
      <protection/>
    </xf>
    <xf numFmtId="0" fontId="0" fillId="0" borderId="32" xfId="0" applyBorder="1" applyAlignment="1">
      <alignment horizontal="right"/>
    </xf>
    <xf numFmtId="179" fontId="0" fillId="0" borderId="28" xfId="0" applyNumberFormat="1" applyBorder="1" applyAlignment="1">
      <alignment/>
    </xf>
    <xf numFmtId="0" fontId="0" fillId="34" borderId="33" xfId="63" applyFill="1" applyBorder="1">
      <alignment/>
      <protection/>
    </xf>
    <xf numFmtId="0" fontId="3" fillId="0" borderId="37" xfId="0" applyFont="1" applyBorder="1" applyAlignment="1">
      <alignment horizontal="center"/>
    </xf>
    <xf numFmtId="0" fontId="3" fillId="0" borderId="29" xfId="0" applyFont="1" applyBorder="1" applyAlignment="1">
      <alignment/>
    </xf>
    <xf numFmtId="177" fontId="3" fillId="0" borderId="28" xfId="0" applyNumberFormat="1" applyFont="1" applyBorder="1" applyAlignment="1">
      <alignment/>
    </xf>
    <xf numFmtId="177" fontId="3" fillId="34" borderId="37" xfId="0" applyNumberFormat="1" applyFont="1" applyFill="1" applyBorder="1" applyAlignment="1">
      <alignment/>
    </xf>
  </cellXfs>
  <cellStyles count="50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Percent" xfId="21"/>
    <cellStyle name="Hyperlink" xfId="22"/>
    <cellStyle name="アクセント 2" xfId="23"/>
    <cellStyle name="Followed Hyperlink" xfId="24"/>
    <cellStyle name="20% - アクセント 4" xfId="25"/>
    <cellStyle name="メモ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  <cellStyle name="標準_Resonance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Mechanical Impedance of DL-103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Resonance!#REF!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Resonance!#REF!</c:f>
            </c:strRef>
          </c:xVal>
          <c:yVal>
            <c:numRef>
              <c:f>Resonance!#REF!</c:f>
            </c:numRef>
          </c:yVal>
          <c:smooth val="1"/>
        </c:ser>
        <c:ser>
          <c:idx val="1"/>
          <c:order val="1"/>
          <c:tx>
            <c:strRef>
              <c:f>Resonance!#REF!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Resonance!#REF!</c:f>
            </c:strRef>
          </c:xVal>
          <c:yVal>
            <c:numRef>
              <c:f>Resonance!#REF!</c:f>
            </c:numRef>
          </c:yVal>
          <c:smooth val="1"/>
        </c:ser>
        <c:axId val="16067353"/>
        <c:axId val="49102794"/>
      </c:scatterChart>
      <c:valAx>
        <c:axId val="16067353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Frequency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9102794"/>
        <c:crosses val="autoZero"/>
        <c:crossBetween val="midCat"/>
        <c:dispUnits/>
      </c:valAx>
      <c:valAx>
        <c:axId val="49102794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Impedance(dyne・sec/cm)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60673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2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Mechanical Impedance of SPU-GT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Resonance!#REF!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Resonance!#REF!</c:f>
            </c:strRef>
          </c:xVal>
          <c:yVal>
            <c:numRef>
              <c:f>Resonance!#REF!</c:f>
            </c:numRef>
          </c:yVal>
          <c:smooth val="1"/>
        </c:ser>
        <c:ser>
          <c:idx val="1"/>
          <c:order val="1"/>
          <c:tx>
            <c:strRef>
              <c:f>Resonance!#REF!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Resonance!#REF!</c:f>
            </c:strRef>
          </c:xVal>
          <c:yVal>
            <c:numRef>
              <c:f>Resonance!#REF!</c:f>
            </c:numRef>
          </c:yVal>
          <c:smooth val="1"/>
        </c:ser>
        <c:axId val="57226667"/>
        <c:axId val="52643260"/>
      </c:scatterChart>
      <c:valAx>
        <c:axId val="57226667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Frequency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2643260"/>
        <c:crosses val="autoZero"/>
        <c:crossBetween val="midCat"/>
        <c:dispUnits/>
      </c:valAx>
      <c:valAx>
        <c:axId val="52643260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Impedance(dyne・sec/cm)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72266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2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Mechanical Impedance of Technics 200C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Resonance!#REF!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Resonance!#REF!</c:f>
            </c:strRef>
          </c:xVal>
          <c:yVal>
            <c:numRef>
              <c:f>Resonance!#REF!</c:f>
            </c:numRef>
          </c:yVal>
          <c:smooth val="1"/>
        </c:ser>
        <c:ser>
          <c:idx val="1"/>
          <c:order val="1"/>
          <c:tx>
            <c:strRef>
              <c:f>Resonance!#REF!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Resonance!#REF!</c:f>
            </c:strRef>
          </c:xVal>
          <c:yVal>
            <c:numRef>
              <c:f>Resonance!#REF!</c:f>
            </c:numRef>
          </c:yVal>
          <c:smooth val="1"/>
        </c:ser>
        <c:axId val="29382909"/>
        <c:axId val="30476398"/>
      </c:scatterChart>
      <c:valAx>
        <c:axId val="29382909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Frequency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0476398"/>
        <c:crosses val="autoZero"/>
        <c:crossBetween val="midCat"/>
        <c:dispUnits/>
      </c:valAx>
      <c:valAx>
        <c:axId val="30476398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Impedance(dyne・sec/cm)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93829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2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Mechanical Impedance of Shure V15 II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Resonance!#REF!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Resonance!#REF!</c:f>
            </c:strRef>
          </c:xVal>
          <c:yVal>
            <c:numRef>
              <c:f>Resonance!#REF!</c:f>
            </c:numRef>
          </c:yVal>
          <c:smooth val="1"/>
        </c:ser>
        <c:ser>
          <c:idx val="1"/>
          <c:order val="1"/>
          <c:tx>
            <c:strRef>
              <c:f>Resonance!#REF!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Resonance!#REF!</c:f>
            </c:strRef>
          </c:xVal>
          <c:yVal>
            <c:numRef>
              <c:f>Resonance!#REF!</c:f>
            </c:numRef>
          </c:yVal>
          <c:smooth val="1"/>
        </c:ser>
        <c:axId val="16948495"/>
        <c:axId val="25169888"/>
      </c:scatterChart>
      <c:valAx>
        <c:axId val="16948495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Frequency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5169888"/>
        <c:crosses val="autoZero"/>
        <c:crossBetween val="midCat"/>
        <c:dispUnits/>
      </c:valAx>
      <c:valAx>
        <c:axId val="25169888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Impedance(dyne・sec/cm)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69484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Mechanical Impedance of Denon DL-107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Resonance!#REF!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Resonance!#REF!</c:f>
            </c:strRef>
          </c:xVal>
          <c:yVal>
            <c:numRef>
              <c:f>Resonance!#REF!</c:f>
            </c:numRef>
          </c:yVal>
          <c:smooth val="1"/>
        </c:ser>
        <c:ser>
          <c:idx val="1"/>
          <c:order val="1"/>
          <c:tx>
            <c:strRef>
              <c:f>Resonance!#REF!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Resonance!#REF!</c:f>
            </c:strRef>
          </c:xVal>
          <c:yVal>
            <c:numRef>
              <c:f>Resonance!#REF!</c:f>
            </c:numRef>
          </c:yVal>
          <c:smooth val="1"/>
        </c:ser>
        <c:axId val="25364961"/>
        <c:axId val="34923538"/>
      </c:scatterChart>
      <c:valAx>
        <c:axId val="25364961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Frequency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4923538"/>
        <c:crosses val="autoZero"/>
        <c:crossBetween val="midCat"/>
        <c:dispUnits/>
      </c:valAx>
      <c:valAx>
        <c:axId val="34923538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Impedance(dyne・sec/cm)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53649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Mechanical Impedance of ADC E10/E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Resonance!#REF!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Resonance!#REF!</c:f>
            </c:strRef>
          </c:xVal>
          <c:yVal>
            <c:numRef>
              <c:f>Resonance!#REF!</c:f>
            </c:numRef>
          </c:yVal>
          <c:smooth val="1"/>
        </c:ser>
        <c:ser>
          <c:idx val="1"/>
          <c:order val="1"/>
          <c:tx>
            <c:strRef>
              <c:f>Resonance!#REF!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Resonance!#REF!</c:f>
            </c:strRef>
          </c:xVal>
          <c:yVal>
            <c:numRef>
              <c:f>Resonance!#REF!</c:f>
            </c:numRef>
          </c:yVal>
          <c:smooth val="1"/>
        </c:ser>
        <c:axId val="33531763"/>
        <c:axId val="32443652"/>
      </c:scatterChart>
      <c:valAx>
        <c:axId val="33531763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Frequency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2443652"/>
        <c:crosses val="autoZero"/>
        <c:crossBetween val="midCat"/>
        <c:dispUnits/>
      </c:valAx>
      <c:valAx>
        <c:axId val="32443652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Impedance(dyne・sec/cm)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35317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304800" cy="314325"/>
    <xdr:sp>
      <xdr:nvSpPr>
        <xdr:cNvPr id="1" name="Rectangle 17"/>
        <xdr:cNvSpPr>
          <a:spLocks noChangeAspect="1"/>
        </xdr:cNvSpPr>
      </xdr:nvSpPr>
      <xdr:spPr>
        <a:xfrm>
          <a:off x="5334000" y="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6</xdr:col>
      <xdr:colOff>104775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2" name="Chart 18"/>
        <xdr:cNvGraphicFramePr/>
      </xdr:nvGraphicFramePr>
      <xdr:xfrm>
        <a:off x="6448425" y="14401800"/>
        <a:ext cx="866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171450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3" name="Chart 19"/>
        <xdr:cNvGraphicFramePr/>
      </xdr:nvGraphicFramePr>
      <xdr:xfrm>
        <a:off x="6515100" y="14401800"/>
        <a:ext cx="800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142875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4" name="Chart 20"/>
        <xdr:cNvGraphicFramePr/>
      </xdr:nvGraphicFramePr>
      <xdr:xfrm>
        <a:off x="6486525" y="14401800"/>
        <a:ext cx="828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228600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5" name="Chart 21"/>
        <xdr:cNvGraphicFramePr/>
      </xdr:nvGraphicFramePr>
      <xdr:xfrm>
        <a:off x="6572250" y="14401800"/>
        <a:ext cx="7429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6" name="Chart 22"/>
        <xdr:cNvGraphicFramePr/>
      </xdr:nvGraphicFramePr>
      <xdr:xfrm>
        <a:off x="6343650" y="14401800"/>
        <a:ext cx="9715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7" name="Chart 23"/>
        <xdr:cNvGraphicFramePr/>
      </xdr:nvGraphicFramePr>
      <xdr:xfrm>
        <a:off x="6343650" y="14401800"/>
        <a:ext cx="971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workbookViewId="0" topLeftCell="A58">
      <selection activeCell="A74" sqref="A74"/>
    </sheetView>
  </sheetViews>
  <sheetFormatPr defaultColWidth="8.8515625" defaultRowHeight="15"/>
  <cols>
    <col min="1" max="1" width="14.28125" style="3" customWidth="1"/>
    <col min="2" max="2" width="12.00390625" style="3" customWidth="1"/>
    <col min="3" max="3" width="26.28125" style="3" customWidth="1"/>
    <col min="4" max="4" width="12.421875" style="3" customWidth="1"/>
    <col min="5" max="5" width="15.00390625" style="3" customWidth="1"/>
    <col min="6" max="6" width="15.140625" style="3" customWidth="1"/>
    <col min="7" max="7" width="14.57421875" style="3" customWidth="1"/>
    <col min="8" max="8" width="11.7109375" style="3" customWidth="1"/>
    <col min="9" max="16384" width="9.140625" style="4" bestFit="1" customWidth="1"/>
  </cols>
  <sheetData>
    <row r="1" spans="1:9" ht="18.75">
      <c r="A1" s="5" t="s">
        <v>0</v>
      </c>
      <c r="C1" s="6"/>
      <c r="H1"/>
      <c r="I1" s="3"/>
    </row>
    <row r="2" spans="2:10" ht="15">
      <c r="B2" s="6" t="s">
        <v>1</v>
      </c>
      <c r="D2" s="6" t="s">
        <v>2</v>
      </c>
      <c r="F2" s="7" t="s">
        <v>3</v>
      </c>
      <c r="J2" s="8"/>
    </row>
    <row r="3" spans="2:10" ht="13.5">
      <c r="B3" s="3" t="s">
        <v>4</v>
      </c>
      <c r="C3" s="3" t="s">
        <v>5</v>
      </c>
      <c r="D3" s="3">
        <v>5</v>
      </c>
      <c r="E3" s="3" t="s">
        <v>6</v>
      </c>
      <c r="F3" s="3" t="s">
        <v>7</v>
      </c>
      <c r="I3" s="8">
        <v>4.5</v>
      </c>
      <c r="J3" s="8" t="s">
        <v>8</v>
      </c>
    </row>
    <row r="4" spans="3:10" ht="13.5">
      <c r="C4" s="3" t="s">
        <v>9</v>
      </c>
      <c r="D4" s="3">
        <v>5</v>
      </c>
      <c r="E4" s="3" t="s">
        <v>6</v>
      </c>
      <c r="F4" s="3" t="s">
        <v>7</v>
      </c>
      <c r="I4" s="8">
        <v>4.5</v>
      </c>
      <c r="J4" s="8" t="s">
        <v>8</v>
      </c>
    </row>
    <row r="5" spans="3:10" ht="13.5">
      <c r="C5" s="3" t="s">
        <v>10</v>
      </c>
      <c r="D5" s="3">
        <v>12.5</v>
      </c>
      <c r="E5" s="3" t="s">
        <v>6</v>
      </c>
      <c r="F5" s="3" t="s">
        <v>11</v>
      </c>
      <c r="I5" s="8">
        <v>12.5</v>
      </c>
      <c r="J5" s="8" t="s">
        <v>6</v>
      </c>
    </row>
    <row r="6" spans="4:10" ht="13.5">
      <c r="D6" s="3">
        <v>9.5</v>
      </c>
      <c r="E6" s="3" t="s">
        <v>6</v>
      </c>
      <c r="F6" s="3" t="s">
        <v>12</v>
      </c>
      <c r="I6" s="8"/>
      <c r="J6" s="8"/>
    </row>
    <row r="7" spans="3:10" ht="13.5">
      <c r="C7" s="3" t="s">
        <v>13</v>
      </c>
      <c r="D7" s="3">
        <v>14</v>
      </c>
      <c r="E7" s="3" t="s">
        <v>6</v>
      </c>
      <c r="F7" s="3" t="s">
        <v>11</v>
      </c>
      <c r="I7" s="8">
        <v>14</v>
      </c>
      <c r="J7" s="8" t="s">
        <v>6</v>
      </c>
    </row>
    <row r="8" spans="2:10" ht="13.5">
      <c r="B8" s="4"/>
      <c r="C8" s="3" t="s">
        <v>14</v>
      </c>
      <c r="D8" s="3">
        <v>6.5</v>
      </c>
      <c r="E8" s="3" t="s">
        <v>6</v>
      </c>
      <c r="F8" s="3" t="s">
        <v>15</v>
      </c>
      <c r="I8" s="8">
        <v>9.5</v>
      </c>
      <c r="J8" s="8" t="s">
        <v>16</v>
      </c>
    </row>
    <row r="9" spans="2:10" ht="13.5">
      <c r="B9" s="4"/>
      <c r="C9" s="3" t="s">
        <v>17</v>
      </c>
      <c r="D9" s="3">
        <v>9.5</v>
      </c>
      <c r="E9" s="3" t="s">
        <v>6</v>
      </c>
      <c r="F9" s="3" t="s">
        <v>18</v>
      </c>
      <c r="I9" s="8">
        <v>12.5</v>
      </c>
      <c r="J9" s="8" t="s">
        <v>16</v>
      </c>
    </row>
    <row r="10" spans="2:6" ht="13.5">
      <c r="B10" s="4"/>
      <c r="C10" s="3" t="s">
        <v>19</v>
      </c>
      <c r="D10" s="3">
        <v>12.7</v>
      </c>
      <c r="E10" s="3" t="s">
        <v>6</v>
      </c>
      <c r="F10" s="3" t="s">
        <v>20</v>
      </c>
    </row>
    <row r="11" spans="2:6" ht="13.5">
      <c r="B11" s="4"/>
      <c r="C11" s="3" t="s">
        <v>21</v>
      </c>
      <c r="D11" s="3">
        <v>12.8</v>
      </c>
      <c r="E11" s="3" t="s">
        <v>6</v>
      </c>
      <c r="F11" s="3" t="s">
        <v>20</v>
      </c>
    </row>
    <row r="12" spans="2:6" ht="13.5">
      <c r="B12" s="4"/>
      <c r="C12" s="3" t="s">
        <v>22</v>
      </c>
      <c r="D12" s="3">
        <v>14</v>
      </c>
      <c r="E12" s="3" t="s">
        <v>6</v>
      </c>
      <c r="F12" s="3" t="s">
        <v>20</v>
      </c>
    </row>
    <row r="13" spans="2:6" ht="13.5">
      <c r="B13" s="4"/>
      <c r="C13" s="3" t="s">
        <v>23</v>
      </c>
      <c r="D13" s="8">
        <v>10.5</v>
      </c>
      <c r="E13" s="3" t="s">
        <v>6</v>
      </c>
      <c r="F13" s="3" t="s">
        <v>24</v>
      </c>
    </row>
    <row r="14" spans="2:6" ht="13.5">
      <c r="B14" s="4"/>
      <c r="C14" s="9">
        <v>309</v>
      </c>
      <c r="D14" s="3">
        <v>9.5</v>
      </c>
      <c r="E14" s="3" t="s">
        <v>6</v>
      </c>
      <c r="F14" s="3" t="s">
        <v>24</v>
      </c>
    </row>
    <row r="15" spans="2:6" ht="13.5">
      <c r="B15" s="4"/>
      <c r="C15" s="9">
        <v>310</v>
      </c>
      <c r="D15" s="3">
        <v>9.7</v>
      </c>
      <c r="E15" s="3" t="s">
        <v>6</v>
      </c>
      <c r="F15" s="3" t="s">
        <v>24</v>
      </c>
    </row>
    <row r="16" spans="2:6" ht="13.5">
      <c r="B16" s="4"/>
      <c r="C16" s="9">
        <v>312</v>
      </c>
      <c r="D16" s="3">
        <v>12</v>
      </c>
      <c r="E16" s="3" t="s">
        <v>6</v>
      </c>
      <c r="F16" s="3" t="s">
        <v>20</v>
      </c>
    </row>
    <row r="17" spans="2:6" ht="13.5">
      <c r="B17" s="3" t="s">
        <v>25</v>
      </c>
      <c r="D17" s="3">
        <v>9</v>
      </c>
      <c r="E17" s="3" t="s">
        <v>6</v>
      </c>
      <c r="F17" s="3" t="s">
        <v>26</v>
      </c>
    </row>
    <row r="18" spans="2:6" ht="13.5">
      <c r="B18" s="3" t="s">
        <v>27</v>
      </c>
      <c r="C18" s="3" t="s">
        <v>28</v>
      </c>
      <c r="D18" s="3">
        <v>14.5</v>
      </c>
      <c r="E18" s="3" t="s">
        <v>6</v>
      </c>
      <c r="F18" s="3" t="s">
        <v>29</v>
      </c>
    </row>
    <row r="19" spans="2:6" ht="13.5">
      <c r="B19" s="3" t="s">
        <v>30</v>
      </c>
      <c r="C19" s="8"/>
      <c r="D19" s="10" t="s">
        <v>31</v>
      </c>
      <c r="E19" s="3" t="s">
        <v>6</v>
      </c>
      <c r="F19" s="3" t="s">
        <v>32</v>
      </c>
    </row>
    <row r="20" spans="2:6" ht="14.25">
      <c r="B20" s="8"/>
      <c r="C20" s="8"/>
      <c r="D20" s="8"/>
      <c r="E20" s="8"/>
      <c r="F20" s="8"/>
    </row>
    <row r="21" spans="2:8" ht="13.5">
      <c r="B21" s="11" t="s">
        <v>33</v>
      </c>
      <c r="C21" s="12" t="s">
        <v>34</v>
      </c>
      <c r="D21" s="12"/>
      <c r="E21" s="12"/>
      <c r="F21" s="12"/>
      <c r="G21" s="13">
        <v>9.5</v>
      </c>
      <c r="H21" s="14" t="s">
        <v>6</v>
      </c>
    </row>
    <row r="22" spans="2:8" ht="13.5">
      <c r="B22" s="15" t="s">
        <v>35</v>
      </c>
      <c r="C22" s="16" t="s">
        <v>36</v>
      </c>
      <c r="D22" s="16" t="s">
        <v>37</v>
      </c>
      <c r="E22" s="16" t="s">
        <v>38</v>
      </c>
      <c r="F22" s="16"/>
      <c r="G22" s="17">
        <v>20</v>
      </c>
      <c r="H22" s="14" t="s">
        <v>39</v>
      </c>
    </row>
    <row r="23" spans="2:8" ht="13.5">
      <c r="B23" s="18"/>
      <c r="C23" s="19" t="s">
        <v>40</v>
      </c>
      <c r="D23" s="19"/>
      <c r="E23" s="19"/>
      <c r="F23" s="19"/>
      <c r="G23" s="17">
        <v>6</v>
      </c>
      <c r="H23" s="14" t="s">
        <v>6</v>
      </c>
    </row>
    <row r="24" spans="2:8" ht="13.5">
      <c r="B24" s="18"/>
      <c r="C24" s="19" t="s">
        <v>41</v>
      </c>
      <c r="D24" s="19"/>
      <c r="E24" s="19"/>
      <c r="F24" s="19" t="s">
        <v>42</v>
      </c>
      <c r="G24" s="20">
        <f>G21+G23</f>
        <v>15.5</v>
      </c>
      <c r="H24" s="14" t="s">
        <v>6</v>
      </c>
    </row>
    <row r="25" spans="2:8" ht="14.25">
      <c r="B25" s="21" t="s">
        <v>43</v>
      </c>
      <c r="C25" s="22"/>
      <c r="D25" s="22" t="s">
        <v>44</v>
      </c>
      <c r="E25" s="23" t="s">
        <v>45</v>
      </c>
      <c r="F25" s="24"/>
      <c r="G25" s="25">
        <f>1/(2*PI()*SQRT(G22*G24/1000000))</f>
        <v>9.039393340796009</v>
      </c>
      <c r="H25" s="14" t="s">
        <v>46</v>
      </c>
    </row>
    <row r="26" spans="2:8" ht="14.25">
      <c r="B26" s="26"/>
      <c r="C26" s="16"/>
      <c r="D26" s="16"/>
      <c r="E26" s="27"/>
      <c r="F26" s="16"/>
      <c r="G26" s="28"/>
      <c r="H26" s="14"/>
    </row>
    <row r="27" spans="2:8" ht="13.5">
      <c r="B27" s="29" t="s">
        <v>47</v>
      </c>
      <c r="C27" s="30"/>
      <c r="D27" s="30"/>
      <c r="E27" s="31">
        <f>1000000/(4*PI()^2*E29*E28^2)</f>
        <v>12.665147955292221</v>
      </c>
      <c r="F27" s="32">
        <v>12</v>
      </c>
      <c r="G27" s="33">
        <v>13</v>
      </c>
      <c r="H27" s="14" t="s">
        <v>6</v>
      </c>
    </row>
    <row r="28" spans="2:8" ht="13.5">
      <c r="B28" s="34" t="s">
        <v>48</v>
      </c>
      <c r="C28" s="35"/>
      <c r="D28" s="35"/>
      <c r="E28" s="36">
        <v>10</v>
      </c>
      <c r="F28" s="37">
        <f>1/(2*PI()*SQRT(F27*F29/1000000))</f>
        <v>10.273407401024997</v>
      </c>
      <c r="G28" s="38">
        <v>10</v>
      </c>
      <c r="H28" s="3" t="s">
        <v>49</v>
      </c>
    </row>
    <row r="29" spans="2:8" ht="14.25">
      <c r="B29" s="39" t="s">
        <v>50</v>
      </c>
      <c r="C29" s="40" t="s">
        <v>51</v>
      </c>
      <c r="D29" s="40"/>
      <c r="E29" s="41">
        <v>20</v>
      </c>
      <c r="F29" s="41">
        <v>20</v>
      </c>
      <c r="G29" s="42">
        <f>1000000/(G28^2*4*PI()^2*G27)</f>
        <v>19.48484300814188</v>
      </c>
      <c r="H29" s="14" t="s">
        <v>52</v>
      </c>
    </row>
    <row r="30" spans="2:8" ht="13.5">
      <c r="B30" s="43"/>
      <c r="C30" s="14"/>
      <c r="D30" s="14"/>
      <c r="E30" s="16"/>
      <c r="F30" s="16"/>
      <c r="G30" s="44"/>
      <c r="H30" s="14"/>
    </row>
    <row r="31" spans="2:8" ht="13.5">
      <c r="B31" s="45" t="s">
        <v>53</v>
      </c>
      <c r="C31" s="46" t="s">
        <v>54</v>
      </c>
      <c r="D31" s="14"/>
      <c r="E31" s="16"/>
      <c r="F31" s="16"/>
      <c r="G31" s="44"/>
      <c r="H31" s="14"/>
    </row>
    <row r="32" spans="2:8" ht="13.5">
      <c r="B32" s="45"/>
      <c r="C32" s="46" t="s">
        <v>55</v>
      </c>
      <c r="D32" s="14"/>
      <c r="E32" s="16"/>
      <c r="F32" s="16"/>
      <c r="G32" s="44"/>
      <c r="H32" s="14"/>
    </row>
    <row r="33" spans="2:8" ht="13.5">
      <c r="B33" s="45"/>
      <c r="C33" s="46" t="s">
        <v>56</v>
      </c>
      <c r="D33" s="14"/>
      <c r="E33" s="16"/>
      <c r="F33" s="16"/>
      <c r="G33" s="44"/>
      <c r="H33" s="14"/>
    </row>
    <row r="34" spans="2:8" ht="13.5">
      <c r="B34" s="46" t="s">
        <v>57</v>
      </c>
      <c r="C34" s="47"/>
      <c r="D34" s="14"/>
      <c r="E34" s="16"/>
      <c r="F34" s="16"/>
      <c r="G34" s="44"/>
      <c r="H34" s="14"/>
    </row>
    <row r="35" spans="2:8" ht="13.5">
      <c r="B35" s="14" t="s">
        <v>58</v>
      </c>
      <c r="C35" s="47"/>
      <c r="D35" s="14"/>
      <c r="E35" s="16" t="s">
        <v>59</v>
      </c>
      <c r="F35" s="16"/>
      <c r="G35" s="44"/>
      <c r="H35" s="14"/>
    </row>
    <row r="36" spans="2:8" ht="13.5">
      <c r="B36" s="46"/>
      <c r="C36" s="47"/>
      <c r="D36" s="14"/>
      <c r="E36" s="16" t="s">
        <v>60</v>
      </c>
      <c r="F36" s="16"/>
      <c r="G36" s="44"/>
      <c r="H36" s="14"/>
    </row>
    <row r="37" spans="2:8" ht="13.5">
      <c r="B37" s="46"/>
      <c r="C37" s="47"/>
      <c r="D37" s="14"/>
      <c r="E37" s="16" t="s">
        <v>61</v>
      </c>
      <c r="F37" s="16"/>
      <c r="G37" s="44"/>
      <c r="H37" s="14"/>
    </row>
    <row r="38" spans="2:8" ht="13.5">
      <c r="B38" s="46"/>
      <c r="C38" s="3" t="s">
        <v>62</v>
      </c>
      <c r="D38" s="14"/>
      <c r="E38" s="16"/>
      <c r="F38" s="16"/>
      <c r="G38" s="44"/>
      <c r="H38" s="14"/>
    </row>
    <row r="39" spans="2:8" ht="13.5">
      <c r="B39" s="46"/>
      <c r="C39" s="8" t="s">
        <v>63</v>
      </c>
      <c r="D39" s="14"/>
      <c r="E39" s="16"/>
      <c r="F39" s="16"/>
      <c r="G39" s="44"/>
      <c r="H39" s="14"/>
    </row>
    <row r="40" spans="2:8" ht="13.5">
      <c r="B40" s="46"/>
      <c r="C40" s="8"/>
      <c r="D40" s="14"/>
      <c r="E40" s="16"/>
      <c r="F40" s="16"/>
      <c r="G40" s="44"/>
      <c r="H40" s="14"/>
    </row>
    <row r="41" spans="2:8" ht="13.5">
      <c r="B41" s="14" t="s">
        <v>64</v>
      </c>
      <c r="C41" s="8"/>
      <c r="D41" s="14"/>
      <c r="E41" s="16"/>
      <c r="F41" s="16" t="s">
        <v>65</v>
      </c>
      <c r="G41" s="44"/>
      <c r="H41" s="14"/>
    </row>
    <row r="42" spans="2:8" ht="13.5">
      <c r="B42" s="46" t="s">
        <v>66</v>
      </c>
      <c r="C42" s="14" t="s">
        <v>67</v>
      </c>
      <c r="D42" s="14"/>
      <c r="E42" s="4"/>
      <c r="F42" s="48">
        <v>25</v>
      </c>
      <c r="G42" s="16" t="s">
        <v>68</v>
      </c>
      <c r="H42" s="14"/>
    </row>
    <row r="43" spans="2:8" ht="13.5">
      <c r="B43" s="46" t="s">
        <v>69</v>
      </c>
      <c r="C43" s="14" t="s">
        <v>70</v>
      </c>
      <c r="D43" s="14"/>
      <c r="E43" s="4"/>
      <c r="F43" s="48">
        <v>23.5</v>
      </c>
      <c r="G43" s="16" t="s">
        <v>68</v>
      </c>
      <c r="H43" s="14"/>
    </row>
    <row r="44" spans="2:8" ht="13.5">
      <c r="B44" s="46" t="s">
        <v>71</v>
      </c>
      <c r="C44" s="14" t="s">
        <v>72</v>
      </c>
      <c r="D44" s="4"/>
      <c r="E44" s="4"/>
      <c r="F44" s="48">
        <v>32</v>
      </c>
      <c r="G44" s="16" t="s">
        <v>6</v>
      </c>
      <c r="H44" s="14"/>
    </row>
    <row r="45" spans="2:8" ht="13.5">
      <c r="B45" s="46" t="s">
        <v>73</v>
      </c>
      <c r="C45" s="4"/>
      <c r="D45" s="4"/>
      <c r="E45" s="4"/>
      <c r="F45" s="49">
        <f>F44*(F43/F42)^2</f>
        <v>28.275199999999998</v>
      </c>
      <c r="G45" s="16" t="s">
        <v>6</v>
      </c>
      <c r="H45" s="14"/>
    </row>
    <row r="46" spans="2:8" ht="13.5">
      <c r="B46" s="46"/>
      <c r="C46" s="4"/>
      <c r="D46" s="4"/>
      <c r="E46" s="4"/>
      <c r="F46" s="4"/>
      <c r="G46" s="44"/>
      <c r="H46" s="14"/>
    </row>
    <row r="47" spans="2:8" ht="13.5">
      <c r="B47" s="14" t="s">
        <v>64</v>
      </c>
      <c r="C47" s="8"/>
      <c r="D47" s="14"/>
      <c r="E47" s="16"/>
      <c r="F47" s="16" t="s">
        <v>65</v>
      </c>
      <c r="G47" s="44"/>
      <c r="H47" s="14"/>
    </row>
    <row r="48" spans="2:8" ht="13.5">
      <c r="B48" s="46" t="s">
        <v>66</v>
      </c>
      <c r="C48" s="14" t="s">
        <v>67</v>
      </c>
      <c r="D48" s="14"/>
      <c r="E48" s="4"/>
      <c r="F48" s="48">
        <v>25</v>
      </c>
      <c r="G48" s="16" t="s">
        <v>68</v>
      </c>
      <c r="H48" s="14"/>
    </row>
    <row r="49" spans="2:8" ht="13.5">
      <c r="B49" s="46" t="s">
        <v>69</v>
      </c>
      <c r="C49" s="14" t="s">
        <v>70</v>
      </c>
      <c r="D49" s="14"/>
      <c r="E49" s="4"/>
      <c r="F49" s="48">
        <v>5</v>
      </c>
      <c r="G49" s="16" t="s">
        <v>68</v>
      </c>
      <c r="H49" s="14"/>
    </row>
    <row r="50" spans="2:8" ht="13.5">
      <c r="B50" s="46" t="s">
        <v>71</v>
      </c>
      <c r="C50" s="14" t="s">
        <v>74</v>
      </c>
      <c r="D50" s="4"/>
      <c r="E50" s="4"/>
      <c r="F50" s="48">
        <v>100</v>
      </c>
      <c r="G50" s="16" t="s">
        <v>6</v>
      </c>
      <c r="H50" s="14"/>
    </row>
    <row r="51" spans="2:8" ht="13.5">
      <c r="B51" s="46" t="s">
        <v>75</v>
      </c>
      <c r="C51" s="4"/>
      <c r="D51" s="4"/>
      <c r="E51" s="4"/>
      <c r="F51" s="49">
        <f>F50*(F49/F48)^2</f>
        <v>4.000000000000001</v>
      </c>
      <c r="G51" s="16" t="s">
        <v>6</v>
      </c>
      <c r="H51" s="14"/>
    </row>
    <row r="52" spans="2:8" s="1" customFormat="1" ht="13.5">
      <c r="B52" s="16"/>
      <c r="F52" s="50"/>
      <c r="G52" s="16"/>
      <c r="H52" s="16"/>
    </row>
    <row r="53" spans="2:8" s="1" customFormat="1" ht="13.5">
      <c r="B53" s="16" t="s">
        <v>76</v>
      </c>
      <c r="F53" s="50"/>
      <c r="G53" s="16"/>
      <c r="H53" s="16"/>
    </row>
    <row r="54" spans="1:11" s="2" customFormat="1" ht="13.5">
      <c r="A54" s="1"/>
      <c r="B54" s="16" t="s">
        <v>77</v>
      </c>
      <c r="F54" s="51"/>
      <c r="G54" s="16"/>
      <c r="H54" s="16"/>
      <c r="I54" s="26" t="s">
        <v>78</v>
      </c>
      <c r="K54" s="52" t="s">
        <v>79</v>
      </c>
    </row>
    <row r="55" spans="1:9" s="2" customFormat="1" ht="13.5">
      <c r="A55" s="1"/>
      <c r="C55" s="1" t="s">
        <v>80</v>
      </c>
      <c r="F55" s="51"/>
      <c r="G55" s="16"/>
      <c r="I55" s="1" t="s">
        <v>81</v>
      </c>
    </row>
    <row r="56" spans="1:8" s="2" customFormat="1" ht="13.5">
      <c r="A56" s="1"/>
      <c r="B56" s="1"/>
      <c r="C56" s="52" t="s">
        <v>82</v>
      </c>
      <c r="F56" s="51"/>
      <c r="G56" s="16"/>
      <c r="H56" s="16"/>
    </row>
    <row r="57" spans="1:8" s="2" customFormat="1" ht="13.5">
      <c r="A57" s="1"/>
      <c r="B57" s="1"/>
      <c r="C57" s="1" t="s">
        <v>83</v>
      </c>
      <c r="F57" s="51"/>
      <c r="G57" s="16"/>
      <c r="H57" s="16"/>
    </row>
    <row r="58" spans="1:8" s="2" customFormat="1" ht="13.5">
      <c r="A58" s="1"/>
      <c r="B58" s="1"/>
      <c r="C58" s="1"/>
      <c r="D58" s="1" t="s">
        <v>84</v>
      </c>
      <c r="F58" s="51"/>
      <c r="G58" s="16"/>
      <c r="H58" s="16"/>
    </row>
    <row r="59" spans="1:8" s="2" customFormat="1" ht="13.5">
      <c r="A59" s="1"/>
      <c r="B59" s="1"/>
      <c r="C59" s="1"/>
      <c r="D59" s="1" t="s">
        <v>85</v>
      </c>
      <c r="F59" s="51"/>
      <c r="G59" s="16"/>
      <c r="H59" s="16"/>
    </row>
    <row r="60" spans="1:8" s="2" customFormat="1" ht="13.5">
      <c r="A60" s="1"/>
      <c r="C60" s="1" t="s">
        <v>86</v>
      </c>
      <c r="F60" s="51"/>
      <c r="G60" s="16"/>
      <c r="H60" s="16"/>
    </row>
    <row r="61" spans="1:8" s="2" customFormat="1" ht="13.5">
      <c r="A61" s="1"/>
      <c r="C61" s="1" t="s">
        <v>87</v>
      </c>
      <c r="F61" s="51"/>
      <c r="G61" s="16"/>
      <c r="H61" s="16"/>
    </row>
    <row r="62" spans="1:8" s="2" customFormat="1" ht="13.5">
      <c r="A62" s="1"/>
      <c r="C62" s="1" t="s">
        <v>88</v>
      </c>
      <c r="F62" s="51"/>
      <c r="G62" s="16"/>
      <c r="H62" s="16"/>
    </row>
    <row r="63" spans="1:8" s="2" customFormat="1" ht="13.5">
      <c r="A63" s="1"/>
      <c r="C63" s="1" t="s">
        <v>89</v>
      </c>
      <c r="F63" s="51"/>
      <c r="G63" s="16"/>
      <c r="H63" s="16"/>
    </row>
    <row r="64" spans="1:8" s="2" customFormat="1" ht="13.5">
      <c r="A64" s="1"/>
      <c r="C64" s="1" t="s">
        <v>90</v>
      </c>
      <c r="F64" s="51"/>
      <c r="G64" s="16"/>
      <c r="H64" s="16"/>
    </row>
    <row r="65" spans="1:8" s="2" customFormat="1" ht="13.5">
      <c r="A65" s="1"/>
      <c r="B65" s="16" t="s">
        <v>91</v>
      </c>
      <c r="F65" s="51"/>
      <c r="G65" s="16"/>
      <c r="H65" s="16"/>
    </row>
    <row r="66" spans="1:8" s="2" customFormat="1" ht="13.5">
      <c r="A66" s="1"/>
      <c r="B66" s="16" t="s">
        <v>92</v>
      </c>
      <c r="F66" s="51"/>
      <c r="G66" s="16"/>
      <c r="H66" s="16"/>
    </row>
    <row r="67" spans="1:8" s="2" customFormat="1" ht="13.5">
      <c r="A67" s="1"/>
      <c r="B67" s="16" t="s">
        <v>93</v>
      </c>
      <c r="F67" s="51"/>
      <c r="G67" s="16"/>
      <c r="H67" s="16"/>
    </row>
    <row r="68" spans="1:8" s="2" customFormat="1" ht="13.5">
      <c r="A68" s="1"/>
      <c r="B68" s="16" t="s">
        <v>94</v>
      </c>
      <c r="F68" s="51"/>
      <c r="G68" s="16"/>
      <c r="H68" s="16"/>
    </row>
    <row r="69" spans="1:7" s="2" customFormat="1" ht="13.5">
      <c r="A69" s="1"/>
      <c r="B69" s="16" t="s">
        <v>95</v>
      </c>
      <c r="E69" s="51"/>
      <c r="F69" s="16"/>
      <c r="G69" s="16"/>
    </row>
    <row r="70" spans="1:7" s="2" customFormat="1" ht="13.5">
      <c r="A70" s="1"/>
      <c r="B70" s="1" t="s">
        <v>96</v>
      </c>
      <c r="E70" s="51"/>
      <c r="F70" s="16"/>
      <c r="G70" s="16"/>
    </row>
    <row r="71" spans="1:7" s="2" customFormat="1" ht="13.5">
      <c r="A71" s="1"/>
      <c r="B71" s="52" t="s">
        <v>97</v>
      </c>
      <c r="E71" s="51"/>
      <c r="F71" s="16"/>
      <c r="G71" s="16"/>
    </row>
    <row r="72" spans="1:8" s="2" customFormat="1" ht="13.5">
      <c r="A72" s="1"/>
      <c r="B72" s="16"/>
      <c r="F72" s="51"/>
      <c r="G72" s="16"/>
      <c r="H72" s="16"/>
    </row>
    <row r="73" ht="17.25">
      <c r="A73" s="5" t="s">
        <v>98</v>
      </c>
    </row>
    <row r="74" spans="2:8" ht="13.5">
      <c r="B74" s="43" t="s">
        <v>99</v>
      </c>
      <c r="C74" s="14"/>
      <c r="D74" s="14"/>
      <c r="E74" s="14"/>
      <c r="F74" s="4"/>
      <c r="G74" s="53"/>
      <c r="H74"/>
    </row>
    <row r="75" spans="2:8" ht="13.5">
      <c r="B75" s="3" t="s">
        <v>100</v>
      </c>
      <c r="C75" s="14"/>
      <c r="D75" s="14"/>
      <c r="E75" s="14"/>
      <c r="F75" s="4"/>
      <c r="G75" s="53"/>
      <c r="H75"/>
    </row>
    <row r="76" spans="2:8" ht="13.5">
      <c r="B76" s="3" t="s">
        <v>101</v>
      </c>
      <c r="C76" s="14"/>
      <c r="D76" s="14"/>
      <c r="E76" s="14"/>
      <c r="F76" s="4"/>
      <c r="G76" s="53"/>
      <c r="H76"/>
    </row>
    <row r="77" spans="2:8" ht="13.5">
      <c r="B77" s="43"/>
      <c r="C77" s="54" t="s">
        <v>102</v>
      </c>
      <c r="E77" s="55"/>
      <c r="F77" s="4"/>
      <c r="G77" s="54" t="s">
        <v>103</v>
      </c>
      <c r="H77" s="53"/>
    </row>
    <row r="78" spans="1:8" ht="13.5">
      <c r="A78" s="56"/>
      <c r="B78" s="57" t="s">
        <v>104</v>
      </c>
      <c r="C78" s="58" t="s">
        <v>105</v>
      </c>
      <c r="D78" s="59">
        <v>3000</v>
      </c>
      <c r="E78" s="53" t="s">
        <v>106</v>
      </c>
      <c r="F78" s="60" t="s">
        <v>107</v>
      </c>
      <c r="G78" s="61">
        <f>D78/1000</f>
        <v>3</v>
      </c>
      <c r="H78" s="62" t="s">
        <v>108</v>
      </c>
    </row>
    <row r="79" spans="1:8" ht="13.5">
      <c r="A79" s="56"/>
      <c r="B79" s="57" t="s">
        <v>50</v>
      </c>
      <c r="C79" s="58" t="s">
        <v>109</v>
      </c>
      <c r="D79" s="63">
        <f>1/D82</f>
        <v>1.7006802721088437E-07</v>
      </c>
      <c r="E79" s="14" t="s">
        <v>110</v>
      </c>
      <c r="F79" s="64" t="s">
        <v>36</v>
      </c>
      <c r="G79" s="65">
        <f>1/G82</f>
        <v>0.00017006802721088434</v>
      </c>
      <c r="H79" s="62" t="s">
        <v>111</v>
      </c>
    </row>
    <row r="80" spans="1:8" ht="13.5">
      <c r="A80" s="56"/>
      <c r="B80" s="66"/>
      <c r="C80" s="67" t="s">
        <v>112</v>
      </c>
      <c r="D80" s="68">
        <f>10^6/D82</f>
        <v>0.17006802721088435</v>
      </c>
      <c r="E80" s="14" t="s">
        <v>113</v>
      </c>
      <c r="F80" s="69"/>
      <c r="G80" s="70">
        <f>G79*10^3</f>
        <v>0.17006802721088435</v>
      </c>
      <c r="H80" s="16" t="s">
        <v>114</v>
      </c>
    </row>
    <row r="81" spans="1:8" ht="13.5">
      <c r="A81" s="56"/>
      <c r="B81" s="71" t="s">
        <v>115</v>
      </c>
      <c r="C81" s="72" t="s">
        <v>116</v>
      </c>
      <c r="D81" s="59">
        <v>6000</v>
      </c>
      <c r="E81" s="16" t="s">
        <v>117</v>
      </c>
      <c r="F81" s="73" t="s">
        <v>115</v>
      </c>
      <c r="G81" s="61">
        <f>D81*9.8</f>
        <v>58800.00000000001</v>
      </c>
      <c r="H81" t="s">
        <v>118</v>
      </c>
    </row>
    <row r="82" spans="1:8" ht="13.5">
      <c r="A82" s="55"/>
      <c r="B82" s="66"/>
      <c r="C82" s="74" t="s">
        <v>119</v>
      </c>
      <c r="D82" s="75">
        <f>D81*980</f>
        <v>5880000</v>
      </c>
      <c r="E82" s="16" t="s">
        <v>120</v>
      </c>
      <c r="F82" s="69" t="s">
        <v>121</v>
      </c>
      <c r="G82" s="76">
        <f>D82/10^(5-2)</f>
        <v>5880</v>
      </c>
      <c r="H82" t="s">
        <v>122</v>
      </c>
    </row>
    <row r="83" spans="1:8" ht="13.5">
      <c r="A83" s="55"/>
      <c r="B83" s="77" t="s">
        <v>123</v>
      </c>
      <c r="C83" s="78"/>
      <c r="D83" s="79">
        <f>1/(2*PI())*SQRT(D82/D78)</f>
        <v>7.0460896946281855</v>
      </c>
      <c r="E83" s="26" t="s">
        <v>46</v>
      </c>
      <c r="F83" s="4"/>
      <c r="G83" s="80">
        <f>1/(2*PI())*SQRT(G82/G78)</f>
        <v>7.0460896946281855</v>
      </c>
      <c r="H83" s="3" t="s">
        <v>49</v>
      </c>
    </row>
  </sheetData>
  <sheetProtection/>
  <mergeCells count="1">
    <mergeCell ref="B83:C83"/>
  </mergeCells>
  <printOptions/>
  <pageMargins left="0.75" right="0.75" top="1" bottom="1" header="0.512" footer="0.512"/>
  <pageSetup horizontalDpi="180" verticalDpi="18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</dc:creator>
  <cp:keywords/>
  <dc:description/>
  <cp:lastModifiedBy>Yosh</cp:lastModifiedBy>
  <dcterms:created xsi:type="dcterms:W3CDTF">2004-01-18T00:37:07Z</dcterms:created>
  <dcterms:modified xsi:type="dcterms:W3CDTF">2024-05-18T13:07:29Z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1041-11.8.2.10334</vt:lpwstr>
  </property>
</Properties>
</file>