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750" activeTab="1"/>
  </bookViews>
  <sheets>
    <sheet name="Overhang Shift on shell" sheetId="1" r:id="rId1"/>
    <sheet name="Shift on Bedplate" sheetId="2" r:id="rId2"/>
  </sheets>
  <definedNames>
    <definedName name="solver_adj" localSheetId="0" hidden="1">'Overhang Shift on shell'!$E$10</definedName>
    <definedName name="solver_adj" localSheetId="1" hidden="1">'Shift on Bedplate'!$E$10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'Overhang Shift on shell'!$E$103</definedName>
    <definedName name="solver_opt" localSheetId="1" hidden="1">'Shift on Bedplate'!$E$103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<sst xmlns="http://schemas.openxmlformats.org/spreadsheetml/2006/main" count="96" uniqueCount="60">
  <si>
    <t>オーバーハングの誤差計算</t>
  </si>
  <si>
    <t>標準シェル上の針の先が指定どおりに設定されたものを基準に（セルC5,C6,C7を基に）</t>
  </si>
  <si>
    <r>
      <t>シェル側で変更した場合</t>
    </r>
    <r>
      <rPr>
        <sz val="11"/>
        <rFont val="ＭＳ Ｐゴシック"/>
        <family val="3"/>
      </rPr>
      <t>=実効長</t>
    </r>
    <r>
      <rPr>
        <sz val="11"/>
        <rFont val="ＭＳ Ｐゴシック"/>
        <family val="3"/>
      </rPr>
      <t>/オフセット角</t>
    </r>
    <r>
      <rPr>
        <sz val="11"/>
        <rFont val="ＭＳ Ｐゴシック"/>
        <family val="3"/>
      </rPr>
      <t>が変っても</t>
    </r>
  </si>
  <si>
    <t>スリットのあるシェル側でオーバーハング位置を移動した場合のシミュレーションです</t>
  </si>
  <si>
    <t xml:space="preserve">Arm Distance </t>
  </si>
  <si>
    <t>mm</t>
  </si>
  <si>
    <t>黄色のセルに数値を入れてみてください。</t>
  </si>
  <si>
    <t>&amp; Linear Offset =</t>
  </si>
  <si>
    <t>mm</t>
  </si>
  <si>
    <t>の数値は変わらない</t>
  </si>
  <si>
    <t>→</t>
  </si>
  <si>
    <t>Linear Offset =</t>
  </si>
  <si>
    <t>mm</t>
  </si>
  <si>
    <r>
      <t>(カートリッジは</t>
    </r>
    <r>
      <rPr>
        <b/>
        <sz val="11"/>
        <rFont val="ＭＳ Ｐゴシック"/>
        <family val="3"/>
      </rPr>
      <t>シェルの中心線延長</t>
    </r>
    <r>
      <rPr>
        <sz val="11"/>
        <rFont val="ＭＳ Ｐゴシック"/>
        <family val="3"/>
      </rPr>
      <t>上に取り付ける)</t>
    </r>
  </si>
  <si>
    <t>オーバハング</t>
  </si>
  <si>
    <t>D</t>
  </si>
  <si>
    <t>mm</t>
  </si>
  <si>
    <t>→</t>
  </si>
  <si>
    <t>シェル上の移動</t>
  </si>
  <si>
    <t>実効長</t>
  </si>
  <si>
    <t>L</t>
  </si>
  <si>
    <t>Φ</t>
  </si>
  <si>
    <t>度</t>
  </si>
  <si>
    <t>オフセット角</t>
  </si>
  <si>
    <t>度</t>
  </si>
  <si>
    <t>0地点</t>
  </si>
  <si>
    <t>→</t>
  </si>
  <si>
    <r>
      <t>#</t>
    </r>
    <r>
      <rPr>
        <sz val="11"/>
        <rFont val="ＭＳ Ｐゴシック"/>
        <family val="3"/>
      </rPr>
      <t>NUM!と表示される場合0地点が無い</t>
    </r>
  </si>
  <si>
    <t>最大偏差角 （＋）</t>
  </si>
  <si>
    <t>最大Peak歪</t>
  </si>
  <si>
    <t>最大偏差角 （－）</t>
  </si>
  <si>
    <t>再生針の位置(mm)　</t>
  </si>
  <si>
    <t>（スピンドル中心から）</t>
  </si>
  <si>
    <t>左の偏差による</t>
  </si>
  <si>
    <t>上記のオーバーハング誤差において</t>
  </si>
  <si>
    <t>ｒ</t>
  </si>
  <si>
    <t>Φ’角度</t>
  </si>
  <si>
    <t>偏差角度</t>
  </si>
  <si>
    <t>偏差角度</t>
  </si>
  <si>
    <t>Peak歪</t>
  </si>
  <si>
    <t>ｍｍ</t>
  </si>
  <si>
    <t>Real Overhang</t>
  </si>
  <si>
    <t>→</t>
  </si>
  <si>
    <t>↑</t>
  </si>
  <si>
    <t>オフセット角</t>
  </si>
  <si>
    <r>
      <t>m</t>
    </r>
    <r>
      <rPr>
        <sz val="11"/>
        <rFont val="ＭＳ Ｐゴシック"/>
        <family val="3"/>
      </rPr>
      <t>m</t>
    </r>
  </si>
  <si>
    <t>cm/secで</t>
  </si>
  <si>
    <t xml:space="preserve">Φ’-Φ </t>
  </si>
  <si>
    <r>
      <t>歪のピーク(</t>
    </r>
    <r>
      <rPr>
        <b/>
        <sz val="11"/>
        <rFont val="ＭＳ Ｐゴシック"/>
        <family val="3"/>
      </rPr>
      <t>33.33回転時</t>
    </r>
    <r>
      <rPr>
        <sz val="11"/>
        <rFont val="ＭＳ Ｐゴシック"/>
        <family val="3"/>
      </rPr>
      <t>）</t>
    </r>
  </si>
  <si>
    <t>SMEなどBedplate上でアームごと移動しても</t>
  </si>
  <si>
    <t>アーム自体のGeometry(実効長＆オフセット角）は不変</t>
  </si>
  <si>
    <t>変わるのはArm Distance</t>
  </si>
  <si>
    <t>結果としてのオーバーハング</t>
  </si>
  <si>
    <t xml:space="preserve">Arm Distance </t>
  </si>
  <si>
    <t>→</t>
  </si>
  <si>
    <r>
      <t>m</t>
    </r>
    <r>
      <rPr>
        <sz val="11"/>
        <rFont val="ＭＳ Ｐゴシック"/>
        <family val="3"/>
      </rPr>
      <t>m</t>
    </r>
  </si>
  <si>
    <t>Φ - Φ’</t>
  </si>
  <si>
    <t>歪のピークは</t>
  </si>
  <si>
    <t>ピーク振幅速度</t>
  </si>
  <si>
    <t>ピ－ク振幅速度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</si>
</sst>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_ "/>
    <numFmt numFmtId="180" formatCode="0.00_ "/>
    <numFmt numFmtId="181" formatCode="0.0000_ "/>
    <numFmt numFmtId="182" formatCode="0.000_ "/>
    <numFmt numFmtId="183" formatCode="&quot;IR£&quot;#,##0;\-&quot;IR£&quot;#,##0"/>
    <numFmt numFmtId="184" formatCode="&quot;IR£&quot;#,##0;[Red]\-&quot;IR£&quot;#,##0"/>
    <numFmt numFmtId="185" formatCode="&quot;IR£&quot;#,##0.00;\-&quot;IR£&quot;#,##0.00"/>
    <numFmt numFmtId="186" formatCode="&quot;IR£&quot;#,##0.00;[Red]\-&quot;IR£&quot;#,##0.00"/>
    <numFmt numFmtId="187" formatCode="_-&quot;IR£&quot;* #,##0_-;\-&quot;IR£&quot;* #,##0_-;_-&quot;IR£&quot;* &quot;-&quot;_-;_-@_-"/>
    <numFmt numFmtId="188" formatCode="_-* #,##0_-;\-* #,##0_-;_-* &quot;-&quot;_-;_-@_-"/>
    <numFmt numFmtId="189" formatCode="_-&quot;IR£&quot;* #,##0.00_-;\-&quot;IR£&quot;* #,##0.00_-;_-&quot;IR£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"/>
    <numFmt numFmtId="200" formatCode="#,##0\ &quot;F&quot;;\-#,##0\ &quot;F&quot;"/>
    <numFmt numFmtId="201" formatCode="#,##0\ &quot;F&quot;;[Red]\-#,##0\ &quot;F&quot;"/>
    <numFmt numFmtId="202" formatCode="#,##0.00\ &quot;F&quot;;\-#,##0.00\ &quot;F&quot;"/>
    <numFmt numFmtId="203" formatCode="#,##0.00\ &quot;F&quot;;[Red]\-#,##0.00\ &quot;F&quot;"/>
    <numFmt numFmtId="204" formatCode="_-* #,##0\ &quot;F&quot;_-;\-* #,##0\ &quot;F&quot;_-;_-* &quot;-&quot;\ &quot;F&quot;_-;_-@_-"/>
    <numFmt numFmtId="205" formatCode="_-* #,##0\ _F_-;\-* #,##0\ _F_-;_-* &quot;-&quot;\ _F_-;_-@_-"/>
    <numFmt numFmtId="206" formatCode="_-* #,##0.00\ &quot;F&quot;_-;\-* #,##0.00\ &quot;F&quot;_-;_-* &quot;-&quot;??\ &quot;F&quot;_-;_-@_-"/>
    <numFmt numFmtId="207" formatCode="_-* #,##0.00\ _F_-;\-* #,##0.00\ _F_-;_-* &quot;-&quot;??\ _F_-;_-@_-"/>
    <numFmt numFmtId="208" formatCode="0.0"/>
    <numFmt numFmtId="209" formatCode="0.00000"/>
    <numFmt numFmtId="210" formatCode="0.000_);[Red]\(0.000\)"/>
    <numFmt numFmtId="211" formatCode="0.0000"/>
    <numFmt numFmtId="212" formatCode="0.000000"/>
    <numFmt numFmtId="213" formatCode=";;;"/>
    <numFmt numFmtId="214" formatCode="0.0%"/>
    <numFmt numFmtId="215" formatCode="0.000%"/>
    <numFmt numFmtId="216" formatCode="0.0000%"/>
    <numFmt numFmtId="217" formatCode="0.00_);[Red]\(0.00\)"/>
    <numFmt numFmtId="218" formatCode="0.0_ "/>
    <numFmt numFmtId="219" formatCode="0_ "/>
    <numFmt numFmtId="220" formatCode="0.E+00"/>
    <numFmt numFmtId="221" formatCode="#,##0_);[Red]\(#,##0\)"/>
    <numFmt numFmtId="222" formatCode="0.000000_ "/>
    <numFmt numFmtId="223" formatCode="0.0000_);[Red]\(0.0000\)"/>
    <numFmt numFmtId="224" formatCode="0.0_);[Red]\(0.0\)"/>
    <numFmt numFmtId="225" formatCode="0_);[Red]\(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Times New Roman"/>
      <family val="1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i/>
      <u val="single"/>
      <sz val="11"/>
      <name val="ＭＳ Ｐゴシック"/>
      <family val="3"/>
    </font>
    <font>
      <b/>
      <i/>
      <sz val="11"/>
      <name val="ＭＳ Ｐゴシック"/>
      <family val="3"/>
    </font>
    <font>
      <b/>
      <u val="single"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6" fillId="2" borderId="2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6" fillId="0" borderId="1" xfId="0" applyFont="1" applyBorder="1" applyAlignment="1">
      <alignment horizontal="left"/>
    </xf>
    <xf numFmtId="0" fontId="6" fillId="2" borderId="2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182" fontId="0" fillId="3" borderId="2" xfId="0" applyNumberFormat="1" applyFont="1" applyFill="1" applyBorder="1" applyAlignment="1">
      <alignment/>
    </xf>
    <xf numFmtId="0" fontId="6" fillId="2" borderId="3" xfId="0" applyFont="1" applyFill="1" applyBorder="1" applyAlignment="1" applyProtection="1">
      <alignment/>
      <protection locked="0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218" fontId="0" fillId="0" borderId="2" xfId="21" applyNumberFormat="1" applyFont="1" applyFill="1" applyBorder="1" applyAlignment="1">
      <alignment horizontal="center"/>
      <protection/>
    </xf>
    <xf numFmtId="0" fontId="0" fillId="0" borderId="5" xfId="0" applyFont="1" applyBorder="1" applyAlignment="1">
      <alignment/>
    </xf>
    <xf numFmtId="218" fontId="0" fillId="3" borderId="2" xfId="21" applyNumberFormat="1" applyFont="1" applyFill="1" applyBorder="1" applyAlignment="1">
      <alignment horizontal="center"/>
      <protection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right"/>
    </xf>
    <xf numFmtId="218" fontId="6" fillId="0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214" fontId="6" fillId="0" borderId="7" xfId="0" applyNumberFormat="1" applyFont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 horizontal="right"/>
    </xf>
    <xf numFmtId="218" fontId="6" fillId="3" borderId="7" xfId="0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214" fontId="6" fillId="3" borderId="7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218" fontId="6" fillId="0" borderId="4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4" xfId="0" applyFont="1" applyFill="1" applyBorder="1" applyAlignment="1">
      <alignment horizontal="right"/>
    </xf>
    <xf numFmtId="218" fontId="6" fillId="3" borderId="4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6" fillId="4" borderId="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218" fontId="0" fillId="0" borderId="11" xfId="0" applyNumberFormat="1" applyBorder="1" applyAlignment="1">
      <alignment/>
    </xf>
    <xf numFmtId="218" fontId="6" fillId="0" borderId="12" xfId="0" applyNumberFormat="1" applyFont="1" applyBorder="1" applyAlignment="1">
      <alignment/>
    </xf>
    <xf numFmtId="10" fontId="0" fillId="0" borderId="2" xfId="0" applyNumberFormat="1" applyBorder="1" applyAlignment="1">
      <alignment/>
    </xf>
    <xf numFmtId="218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0" fontId="0" fillId="2" borderId="2" xfId="0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2" borderId="13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5" borderId="2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218" fontId="0" fillId="0" borderId="2" xfId="21" applyNumberFormat="1" applyFont="1" applyFill="1" applyBorder="1" applyAlignment="1">
      <alignment horizontal="center"/>
      <protection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ompa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showGridLines="0" workbookViewId="0" topLeftCell="A76">
      <selection activeCell="F3" sqref="F3"/>
    </sheetView>
  </sheetViews>
  <sheetFormatPr defaultColWidth="9.00390625" defaultRowHeight="13.5"/>
  <cols>
    <col min="1" max="1" width="12.75390625" style="0" customWidth="1"/>
    <col min="2" max="2" width="8.00390625" style="0" customWidth="1"/>
    <col min="3" max="3" width="9.75390625" style="0" customWidth="1"/>
    <col min="4" max="4" width="8.75390625" style="0" customWidth="1"/>
    <col min="5" max="5" width="9.625" style="0" customWidth="1"/>
    <col min="6" max="6" width="7.00390625" style="0" customWidth="1"/>
    <col min="7" max="7" width="3.375" style="0" customWidth="1"/>
    <col min="8" max="8" width="9.375" style="0" customWidth="1"/>
    <col min="9" max="9" width="7.875" style="0" customWidth="1"/>
    <col min="10" max="10" width="9.125" style="0" customWidth="1"/>
    <col min="11" max="11" width="8.00390625" style="0" customWidth="1"/>
    <col min="12" max="12" width="9.875" style="0" customWidth="1"/>
  </cols>
  <sheetData>
    <row r="1" spans="1:8" ht="17.25">
      <c r="A1" s="1" t="s">
        <v>0</v>
      </c>
      <c r="H1" s="2" t="s">
        <v>1</v>
      </c>
    </row>
    <row r="2" spans="1:8" ht="13.5">
      <c r="A2" s="3" t="s">
        <v>2</v>
      </c>
      <c r="E2" s="4"/>
      <c r="H2" s="2" t="s">
        <v>3</v>
      </c>
    </row>
    <row r="3" spans="1:10" ht="13.5">
      <c r="A3" t="s">
        <v>4</v>
      </c>
      <c r="B3">
        <f>C6-C5</f>
        <v>222</v>
      </c>
      <c r="C3" t="s">
        <v>5</v>
      </c>
      <c r="H3" s="5" t="s">
        <v>6</v>
      </c>
      <c r="J3" s="6"/>
    </row>
    <row r="4" spans="1:15" ht="13.5">
      <c r="A4" s="7" t="s">
        <v>7</v>
      </c>
      <c r="B4" s="8">
        <f>SIN($C$7*PI()/180)*$C$6</f>
        <v>86.86079073365845</v>
      </c>
      <c r="C4" s="7" t="s">
        <v>8</v>
      </c>
      <c r="D4" s="7" t="s">
        <v>9</v>
      </c>
      <c r="E4" s="7"/>
      <c r="F4" s="9" t="s">
        <v>10</v>
      </c>
      <c r="G4" s="7"/>
      <c r="H4" s="10" t="s">
        <v>11</v>
      </c>
      <c r="I4" s="7"/>
      <c r="J4" s="8">
        <f>ABS(B4)</f>
        <v>86.86079073365845</v>
      </c>
      <c r="K4" s="7" t="s">
        <v>12</v>
      </c>
      <c r="L4" s="7" t="s">
        <v>13</v>
      </c>
      <c r="M4" s="7"/>
      <c r="N4" s="7"/>
      <c r="O4" s="7"/>
    </row>
    <row r="5" spans="1:15" ht="13.5" customHeight="1">
      <c r="A5" s="7" t="s">
        <v>14</v>
      </c>
      <c r="B5" s="7" t="s">
        <v>15</v>
      </c>
      <c r="C5" s="11">
        <v>15</v>
      </c>
      <c r="D5" s="7" t="s">
        <v>16</v>
      </c>
      <c r="E5" s="12"/>
      <c r="F5" s="9" t="s">
        <v>17</v>
      </c>
      <c r="G5" s="7"/>
      <c r="H5" s="13" t="s">
        <v>18</v>
      </c>
      <c r="J5" s="14">
        <v>-2</v>
      </c>
      <c r="K5" s="7" t="s">
        <v>40</v>
      </c>
      <c r="L5" s="7"/>
      <c r="M5" s="15" t="s">
        <v>41</v>
      </c>
      <c r="N5" s="16">
        <f>J6-B3</f>
        <v>13.140307360420536</v>
      </c>
      <c r="O5" s="7" t="s">
        <v>40</v>
      </c>
    </row>
    <row r="6" spans="1:15" ht="13.5" customHeight="1">
      <c r="A6" s="7" t="s">
        <v>19</v>
      </c>
      <c r="B6" s="7" t="s">
        <v>20</v>
      </c>
      <c r="C6" s="17">
        <v>237</v>
      </c>
      <c r="D6" s="7" t="s">
        <v>16</v>
      </c>
      <c r="E6" s="7"/>
      <c r="F6" s="9" t="s">
        <v>42</v>
      </c>
      <c r="G6" s="7"/>
      <c r="H6" s="18" t="s">
        <v>19</v>
      </c>
      <c r="I6" s="19"/>
      <c r="J6" s="16">
        <f>SQRT(C6^2+J5^2+2*J5*SQRT(C6^2-B4^2))</f>
        <v>235.14030736042054</v>
      </c>
      <c r="K6" s="19" t="s">
        <v>40</v>
      </c>
      <c r="L6" s="7"/>
      <c r="M6" s="7"/>
      <c r="N6" s="20" t="s">
        <v>43</v>
      </c>
      <c r="O6" s="7"/>
    </row>
    <row r="7" spans="1:15" ht="13.5" customHeight="1">
      <c r="A7" s="7" t="s">
        <v>44</v>
      </c>
      <c r="B7" s="7" t="s">
        <v>21</v>
      </c>
      <c r="C7" s="17">
        <v>21.5</v>
      </c>
      <c r="D7" s="7" t="s">
        <v>22</v>
      </c>
      <c r="E7" s="7"/>
      <c r="F7" s="9" t="s">
        <v>42</v>
      </c>
      <c r="G7" s="7"/>
      <c r="H7" s="18" t="s">
        <v>23</v>
      </c>
      <c r="I7" s="7"/>
      <c r="J7" s="16">
        <f>ASIN(J4/J6)*180/PI()</f>
        <v>21.67860831878038</v>
      </c>
      <c r="K7" s="19" t="s">
        <v>24</v>
      </c>
      <c r="L7" s="7"/>
      <c r="M7" s="7"/>
      <c r="N7" s="7"/>
      <c r="O7" s="7"/>
    </row>
    <row r="8" spans="1:15" ht="13.5" customHeight="1">
      <c r="A8" s="21"/>
      <c r="B8" s="7" t="s">
        <v>25</v>
      </c>
      <c r="C8" s="22">
        <f>C6*SIN(RADIANS(C7))-SQRT((C6*SIN(RADIANS(C7)))^2-(C6^2-(C6-C5)^2))</f>
        <v>61.17427740708165</v>
      </c>
      <c r="D8" s="22">
        <f>C6*SIN(RADIANS(C7))+SQRT((C6*SIN(RADIANS(C7)))^2-(C6^2-(C6-C5)^2))</f>
        <v>112.54730406023528</v>
      </c>
      <c r="E8" s="7" t="s">
        <v>45</v>
      </c>
      <c r="F8" s="9" t="s">
        <v>26</v>
      </c>
      <c r="G8" s="21"/>
      <c r="H8" s="23"/>
      <c r="I8" s="7" t="s">
        <v>25</v>
      </c>
      <c r="J8" s="24">
        <f>J6*SIN(RADIANS(J7))-SQRT((J6*SIN(RADIANS(J7)))^2-(J6^2-B3^2))</f>
        <v>47.64557912740339</v>
      </c>
      <c r="K8" s="24">
        <f>J6*SIN(RADIANS(J7))+SQRT((J6*SIN(RADIANS(J7)))^2-(J6^2-B3^2))</f>
        <v>126.07600233991352</v>
      </c>
      <c r="L8" s="21" t="s">
        <v>27</v>
      </c>
      <c r="M8" s="21"/>
      <c r="N8" s="21"/>
      <c r="O8" s="7"/>
    </row>
    <row r="9" spans="1:15" ht="13.5" customHeight="1">
      <c r="A9" s="25"/>
      <c r="B9" s="26" t="s">
        <v>28</v>
      </c>
      <c r="C9" s="27">
        <f>MAXA(C14:C104)</f>
        <v>2.5931075856430787</v>
      </c>
      <c r="D9" s="28" t="s">
        <v>24</v>
      </c>
      <c r="E9" s="29" t="s">
        <v>29</v>
      </c>
      <c r="F9" s="30">
        <f>MAXA(E14:E104)</f>
        <v>0.008856244143404985</v>
      </c>
      <c r="G9" s="28"/>
      <c r="H9" s="31"/>
      <c r="I9" s="32" t="s">
        <v>28</v>
      </c>
      <c r="J9" s="33">
        <f>MAXA(H14:H104)</f>
        <v>1.8186298487637167</v>
      </c>
      <c r="K9" s="34" t="s">
        <v>24</v>
      </c>
      <c r="L9" s="34" t="s">
        <v>29</v>
      </c>
      <c r="M9" s="35">
        <f>MAXA(I14:I104)</f>
        <v>0.016662376155074342</v>
      </c>
      <c r="N9" s="36"/>
      <c r="O9" s="7"/>
    </row>
    <row r="10" spans="1:15" ht="13.5" customHeight="1">
      <c r="A10" s="23"/>
      <c r="B10" s="37" t="s">
        <v>30</v>
      </c>
      <c r="C10" s="38">
        <f>MINA(C14:C104)</f>
        <v>-1.0059995905372645</v>
      </c>
      <c r="D10" s="21" t="s">
        <v>24</v>
      </c>
      <c r="E10" s="21"/>
      <c r="F10" s="21"/>
      <c r="G10" s="21"/>
      <c r="H10" s="39"/>
      <c r="I10" s="40" t="s">
        <v>30</v>
      </c>
      <c r="J10" s="41">
        <f>MINA(H14:H104)</f>
        <v>-2.433093783726253</v>
      </c>
      <c r="K10" s="42" t="s">
        <v>24</v>
      </c>
      <c r="L10" s="42"/>
      <c r="M10" s="42"/>
      <c r="N10" s="43"/>
      <c r="O10" s="7"/>
    </row>
    <row r="11" spans="1:15" ht="13.5" customHeight="1">
      <c r="A11" s="7" t="s">
        <v>31</v>
      </c>
      <c r="B11" s="7"/>
      <c r="C11" s="7"/>
      <c r="D11" s="15" t="s">
        <v>58</v>
      </c>
      <c r="E11" s="62">
        <v>10</v>
      </c>
      <c r="F11" s="44" t="s">
        <v>46</v>
      </c>
      <c r="G11" s="19"/>
      <c r="H11" s="61"/>
      <c r="I11" s="45"/>
      <c r="J11" s="46"/>
      <c r="K11" s="46"/>
      <c r="L11" s="46"/>
      <c r="M11" s="46"/>
      <c r="N11" s="46"/>
      <c r="O11" s="7"/>
    </row>
    <row r="12" spans="1:14" ht="13.5" customHeight="1">
      <c r="A12" t="s">
        <v>32</v>
      </c>
      <c r="B12" s="47"/>
      <c r="C12" s="47" t="s">
        <v>47</v>
      </c>
      <c r="E12" s="48" t="s">
        <v>33</v>
      </c>
      <c r="G12" s="49"/>
      <c r="H12" s="50" t="s">
        <v>34</v>
      </c>
      <c r="I12" s="51"/>
      <c r="J12" s="52"/>
      <c r="K12" s="52"/>
      <c r="L12" s="52"/>
      <c r="M12" s="52"/>
      <c r="N12" s="52"/>
    </row>
    <row r="13" spans="1:14" ht="13.5" customHeight="1">
      <c r="A13" s="48" t="s">
        <v>35</v>
      </c>
      <c r="B13" s="47" t="s">
        <v>36</v>
      </c>
      <c r="C13" s="47" t="s">
        <v>37</v>
      </c>
      <c r="E13" s="48" t="s">
        <v>48</v>
      </c>
      <c r="G13" s="49"/>
      <c r="H13" s="53" t="s">
        <v>38</v>
      </c>
      <c r="I13" s="54" t="s">
        <v>39</v>
      </c>
      <c r="J13" s="55"/>
      <c r="K13" s="55"/>
      <c r="L13" s="52"/>
      <c r="M13" s="52"/>
      <c r="N13" s="52"/>
    </row>
    <row r="14" spans="1:9" ht="13.5">
      <c r="A14" s="56">
        <v>57.5</v>
      </c>
      <c r="B14" s="57">
        <f>DEGREES(ASIN((2*$C$6*$C$5+A14^2-$C$5^2)/(2*$C$6*A14)))</f>
        <v>21.95771487006557</v>
      </c>
      <c r="C14" s="58">
        <f>B14-$C$7</f>
        <v>0.4577148700655691</v>
      </c>
      <c r="E14" s="59">
        <f aca="true" t="shared" si="0" ref="E14:E45">ABS(9*$E$11*TAN(C14*PI()/180)/(PI()*A14))</f>
        <v>0.00398021397535322</v>
      </c>
      <c r="H14" s="60">
        <f>DEGREES(ASIN((2*$J$6*$N$5+A14^2-$N$5^2)/(2*$J$6*A14)))-$J$7</f>
        <v>-1.5328767157804641</v>
      </c>
      <c r="I14" s="59">
        <f aca="true" t="shared" si="1" ref="I14:I45">ABS(9*$E$11*TAN(H14*PI()/180)/(PI()*A14))</f>
        <v>0.013332543877850142</v>
      </c>
    </row>
    <row r="15" spans="1:11" ht="13.5">
      <c r="A15" s="56">
        <v>58</v>
      </c>
      <c r="B15" s="57">
        <f aca="true" t="shared" si="2" ref="B15:B78">DEGREES(ASIN((2*$C$6*$C$5+A15^2-$C$5^2)/(2*$C$6*A15)))</f>
        <v>21.88836498528012</v>
      </c>
      <c r="C15" s="58">
        <f aca="true" t="shared" si="3" ref="C15:C78">B15-$C$7</f>
        <v>0.38836498528011987</v>
      </c>
      <c r="E15" s="59">
        <f t="shared" si="0"/>
        <v>0.0033480252858000474</v>
      </c>
      <c r="H15" s="60">
        <f aca="true" t="shared" si="4" ref="H15:H78">DEGREES(ASIN((2*$J$6*$N$5+A15^2-$N$5^2)/(2*$J$6*A15)))-$J$7</f>
        <v>-1.5848542858526358</v>
      </c>
      <c r="I15" s="59">
        <f t="shared" si="1"/>
        <v>0.013666022538154248</v>
      </c>
      <c r="K15" s="12"/>
    </row>
    <row r="16" spans="1:10" ht="13.5">
      <c r="A16" s="56">
        <v>59</v>
      </c>
      <c r="B16" s="57">
        <f t="shared" si="2"/>
        <v>21.75659703532886</v>
      </c>
      <c r="C16" s="58">
        <f t="shared" si="3"/>
        <v>0.25659703532885914</v>
      </c>
      <c r="E16" s="59">
        <f t="shared" si="0"/>
        <v>0.0021745656850286686</v>
      </c>
      <c r="H16" s="60">
        <f t="shared" si="4"/>
        <v>-1.6828208723321936</v>
      </c>
      <c r="I16" s="59">
        <f t="shared" si="1"/>
        <v>0.014265296016280127</v>
      </c>
      <c r="J16" s="12"/>
    </row>
    <row r="17" spans="1:9" ht="13.5">
      <c r="A17" s="56">
        <v>60</v>
      </c>
      <c r="B17" s="57">
        <f t="shared" si="2"/>
        <v>21.633670717492045</v>
      </c>
      <c r="C17" s="58">
        <f t="shared" si="3"/>
        <v>0.13367071749204484</v>
      </c>
      <c r="E17" s="59">
        <f t="shared" si="0"/>
        <v>0.001113924666747049</v>
      </c>
      <c r="H17" s="60">
        <f t="shared" si="4"/>
        <v>-1.7731449062138793</v>
      </c>
      <c r="I17" s="59">
        <f t="shared" si="1"/>
        <v>0.014780926566460142</v>
      </c>
    </row>
    <row r="18" spans="1:9" ht="13.5">
      <c r="A18" s="56">
        <v>61</v>
      </c>
      <c r="B18" s="57">
        <f t="shared" si="2"/>
        <v>21.519134282183522</v>
      </c>
      <c r="C18" s="58">
        <f t="shared" si="3"/>
        <v>0.01913428218352209</v>
      </c>
      <c r="E18" s="59">
        <f t="shared" si="0"/>
        <v>0.0001568383843840187</v>
      </c>
      <c r="H18" s="60">
        <f t="shared" si="4"/>
        <v>-1.856212405296695</v>
      </c>
      <c r="I18" s="59">
        <f t="shared" si="1"/>
        <v>0.015220181019210913</v>
      </c>
    </row>
    <row r="19" spans="1:9" ht="13.5">
      <c r="A19" s="56">
        <v>62</v>
      </c>
      <c r="B19" s="57">
        <f t="shared" si="2"/>
        <v>21.41256676975727</v>
      </c>
      <c r="C19" s="58">
        <f t="shared" si="3"/>
        <v>-0.08743323024273053</v>
      </c>
      <c r="E19" s="59">
        <f t="shared" si="0"/>
        <v>0.0007051072428264622</v>
      </c>
      <c r="H19" s="60">
        <f t="shared" si="4"/>
        <v>-1.9323834111198863</v>
      </c>
      <c r="I19" s="59">
        <f t="shared" si="1"/>
        <v>0.015589648572773231</v>
      </c>
    </row>
    <row r="20" spans="1:9" ht="13.5">
      <c r="A20" s="56">
        <v>63</v>
      </c>
      <c r="B20" s="57">
        <f t="shared" si="2"/>
        <v>21.313575408184043</v>
      </c>
      <c r="C20" s="58">
        <f t="shared" si="3"/>
        <v>-0.18642459181595683</v>
      </c>
      <c r="E20" s="59">
        <f t="shared" si="0"/>
        <v>0.0014795654737562564</v>
      </c>
      <c r="H20" s="60">
        <f t="shared" si="4"/>
        <v>-2.0019941508696206</v>
      </c>
      <c r="I20" s="59">
        <f t="shared" si="1"/>
        <v>0.015895311859610538</v>
      </c>
    </row>
    <row r="21" spans="1:9" ht="13.5">
      <c r="A21" s="56">
        <v>64</v>
      </c>
      <c r="B21" s="57">
        <f t="shared" si="2"/>
        <v>21.2217932729078</v>
      </c>
      <c r="C21" s="58">
        <f t="shared" si="3"/>
        <v>-0.2782067270922006</v>
      </c>
      <c r="E21" s="59">
        <f t="shared" si="0"/>
        <v>0.002173507137084127</v>
      </c>
      <c r="H21" s="60">
        <f t="shared" si="4"/>
        <v>-2.065358985279289</v>
      </c>
      <c r="I21" s="59">
        <f t="shared" si="1"/>
        <v>0.01614260962838754</v>
      </c>
    </row>
    <row r="22" spans="1:9" ht="13.5">
      <c r="A22" s="56">
        <v>65</v>
      </c>
      <c r="B22" s="57">
        <f t="shared" si="2"/>
        <v>21.136877178282067</v>
      </c>
      <c r="C22" s="58">
        <f t="shared" si="3"/>
        <v>-0.3631228217179334</v>
      </c>
      <c r="E22" s="59">
        <f t="shared" si="0"/>
        <v>0.0027932898735595325</v>
      </c>
      <c r="H22" s="60">
        <f t="shared" si="4"/>
        <v>-2.1227721670145527</v>
      </c>
      <c r="I22" s="59">
        <f t="shared" si="1"/>
        <v>0.01633649214452344</v>
      </c>
    </row>
    <row r="23" spans="1:9" ht="13.5">
      <c r="A23" s="56">
        <v>66</v>
      </c>
      <c r="B23" s="57">
        <f t="shared" si="2"/>
        <v>21.05850577403793</v>
      </c>
      <c r="C23" s="58">
        <f t="shared" si="3"/>
        <v>-0.4414942259620709</v>
      </c>
      <c r="E23" s="59">
        <f t="shared" si="0"/>
        <v>0.0033447194249975128</v>
      </c>
      <c r="H23" s="60">
        <f t="shared" si="4"/>
        <v>-2.1745094308604997</v>
      </c>
      <c r="I23" s="59">
        <f t="shared" si="1"/>
        <v>0.016481470252186103</v>
      </c>
    </row>
    <row r="24" spans="1:9" ht="13.5">
      <c r="A24" s="56">
        <v>67</v>
      </c>
      <c r="B24" s="57">
        <f t="shared" si="2"/>
        <v>20.986377823688027</v>
      </c>
      <c r="C24" s="58">
        <f t="shared" si="3"/>
        <v>-0.5136221763119728</v>
      </c>
      <c r="E24" s="59">
        <f t="shared" si="0"/>
        <v>0.003833103992943374</v>
      </c>
      <c r="H24" s="60">
        <f t="shared" si="4"/>
        <v>-2.2208294343128543</v>
      </c>
      <c r="I24" s="59">
        <f t="shared" si="1"/>
        <v>0.016581658905821868</v>
      </c>
    </row>
    <row r="25" spans="1:9" ht="13.5">
      <c r="A25" s="56">
        <v>68</v>
      </c>
      <c r="B25" s="57">
        <f t="shared" si="2"/>
        <v>20.920210644722605</v>
      </c>
      <c r="C25" s="58">
        <f t="shared" si="3"/>
        <v>-0.579789355277395</v>
      </c>
      <c r="E25" s="59">
        <f t="shared" si="0"/>
        <v>0.004263302544228408</v>
      </c>
      <c r="H25" s="60">
        <f t="shared" si="4"/>
        <v>-2.261975064845455</v>
      </c>
      <c r="I25" s="59">
        <f t="shared" si="1"/>
        <v>0.01664081586561625</v>
      </c>
    </row>
    <row r="26" spans="1:9" ht="13.5">
      <c r="A26" s="56">
        <v>69</v>
      </c>
      <c r="B26" s="57">
        <f t="shared" si="2"/>
        <v>20.859738692983807</v>
      </c>
      <c r="C26" s="58">
        <f t="shared" si="3"/>
        <v>-0.6402613070161927</v>
      </c>
      <c r="E26" s="59">
        <f t="shared" si="0"/>
        <v>0.004639767817685934</v>
      </c>
      <c r="H26" s="60">
        <f t="shared" si="4"/>
        <v>-2.298174628121412</v>
      </c>
      <c r="I26" s="59">
        <f t="shared" si="1"/>
        <v>0.016662376155074342</v>
      </c>
    </row>
    <row r="27" spans="1:9" ht="13.5">
      <c r="A27" s="56">
        <v>70</v>
      </c>
      <c r="B27" s="57">
        <f t="shared" si="2"/>
        <v>20.80471227578004</v>
      </c>
      <c r="C27" s="58">
        <f t="shared" si="3"/>
        <v>-0.6952877242199591</v>
      </c>
      <c r="E27" s="59">
        <f t="shared" si="0"/>
        <v>0.004966584682239295</v>
      </c>
      <c r="H27" s="60">
        <f t="shared" si="4"/>
        <v>-2.329642929686205</v>
      </c>
      <c r="I27" s="59">
        <f t="shared" si="1"/>
        <v>0.01664948279728194</v>
      </c>
    </row>
    <row r="28" spans="1:9" ht="13.5">
      <c r="A28" s="56">
        <v>71</v>
      </c>
      <c r="B28" s="57">
        <f t="shared" si="2"/>
        <v>20.754896380177772</v>
      </c>
      <c r="C28" s="58">
        <f t="shared" si="3"/>
        <v>-0.7451036198222276</v>
      </c>
      <c r="E28" s="59">
        <f t="shared" si="0"/>
        <v>0.0052475044082558805</v>
      </c>
      <c r="H28" s="60">
        <f t="shared" si="4"/>
        <v>-2.3565822611852276</v>
      </c>
      <c r="I28" s="59">
        <f t="shared" si="1"/>
        <v>0.016605014276958586</v>
      </c>
    </row>
    <row r="29" spans="1:9" ht="13.5">
      <c r="A29" s="56">
        <v>72</v>
      </c>
      <c r="B29" s="57">
        <f t="shared" si="2"/>
        <v>20.71006960452906</v>
      </c>
      <c r="C29" s="58">
        <f t="shared" si="3"/>
        <v>-0.7899303954709396</v>
      </c>
      <c r="E29" s="59">
        <f t="shared" si="0"/>
        <v>0.0054859753388965425</v>
      </c>
      <c r="H29" s="60">
        <f t="shared" si="4"/>
        <v>-2.3791833008515155</v>
      </c>
      <c r="I29" s="59">
        <f t="shared" si="1"/>
        <v>0.016531609116173487</v>
      </c>
    </row>
    <row r="30" spans="1:9" ht="13.5">
      <c r="A30" s="56">
        <v>73</v>
      </c>
      <c r="B30" s="57">
        <f t="shared" si="2"/>
        <v>20.670023182698124</v>
      </c>
      <c r="C30" s="58">
        <f t="shared" si="3"/>
        <v>-0.8299768173018762</v>
      </c>
      <c r="E30" s="59">
        <f t="shared" si="0"/>
        <v>0.005685170384044598</v>
      </c>
      <c r="H30" s="60">
        <f t="shared" si="4"/>
        <v>-2.3976259368826085</v>
      </c>
      <c r="I30" s="59">
        <f t="shared" si="1"/>
        <v>0.016431687900936597</v>
      </c>
    </row>
    <row r="31" spans="1:9" ht="13.5">
      <c r="A31" s="56">
        <v>74</v>
      </c>
      <c r="B31" s="57">
        <f t="shared" si="2"/>
        <v>20.634560091670163</v>
      </c>
      <c r="C31" s="58">
        <f t="shared" si="3"/>
        <v>-0.8654399083298365</v>
      </c>
      <c r="E31" s="59">
        <f t="shared" si="0"/>
        <v>0.005848011704522758</v>
      </c>
      <c r="H31" s="60">
        <f t="shared" si="4"/>
        <v>-2.4120800213436233</v>
      </c>
      <c r="I31" s="59">
        <f t="shared" si="1"/>
        <v>0.016307473052449475</v>
      </c>
    </row>
    <row r="32" spans="1:9" ht="13.5">
      <c r="A32" s="56">
        <v>75</v>
      </c>
      <c r="B32" s="57">
        <f t="shared" si="2"/>
        <v>20.60349423428848</v>
      </c>
      <c r="C32" s="58">
        <f t="shared" si="3"/>
        <v>-0.8965057657115203</v>
      </c>
      <c r="E32" s="59">
        <f t="shared" si="0"/>
        <v>0.005977192907236421</v>
      </c>
      <c r="H32" s="60">
        <f t="shared" si="4"/>
        <v>-2.4227060613766973</v>
      </c>
      <c r="I32" s="59">
        <f t="shared" si="1"/>
        <v>0.016161006599486504</v>
      </c>
    </row>
    <row r="33" spans="1:9" ht="13.5">
      <c r="A33" s="56">
        <v>76</v>
      </c>
      <c r="B33" s="57">
        <f t="shared" si="2"/>
        <v>20.57664968979262</v>
      </c>
      <c r="C33" s="58">
        <f t="shared" si="3"/>
        <v>-0.923350310207379</v>
      </c>
      <c r="E33" s="59">
        <f t="shared" si="0"/>
        <v>0.006075199031419734</v>
      </c>
      <c r="H33" s="60">
        <f t="shared" si="4"/>
        <v>-2.4296558537474304</v>
      </c>
      <c r="I33" s="59">
        <f t="shared" si="1"/>
        <v>0.015994166176244416</v>
      </c>
    </row>
    <row r="34" spans="1:9" ht="13.5">
      <c r="A34" s="56">
        <v>77</v>
      </c>
      <c r="B34" s="57">
        <f t="shared" si="2"/>
        <v>20.553860025641537</v>
      </c>
      <c r="C34" s="58">
        <f t="shared" si="3"/>
        <v>-0.9461399743584629</v>
      </c>
      <c r="E34" s="59">
        <f t="shared" si="0"/>
        <v>0.006144324571289055</v>
      </c>
      <c r="H34" s="60">
        <f t="shared" si="4"/>
        <v>-2.43307306810134</v>
      </c>
      <c r="I34" s="59">
        <f t="shared" si="1"/>
        <v>0.01580867944226083</v>
      </c>
    </row>
    <row r="35" spans="1:9" ht="13.5">
      <c r="A35" s="56">
        <v>78</v>
      </c>
      <c r="B35" s="57">
        <f t="shared" si="2"/>
        <v>20.534967664816083</v>
      </c>
      <c r="C35" s="58">
        <f t="shared" si="3"/>
        <v>-0.965032335183917</v>
      </c>
      <c r="E35" s="59">
        <f t="shared" si="0"/>
        <v>0.006186689750295589</v>
      </c>
      <c r="H35" s="60">
        <f t="shared" si="4"/>
        <v>-2.433093783726253</v>
      </c>
      <c r="I35" s="59">
        <f t="shared" si="1"/>
        <v>0.015606137097016592</v>
      </c>
    </row>
    <row r="36" spans="1:9" ht="13.5">
      <c r="A36" s="56">
        <v>79</v>
      </c>
      <c r="B36" s="57">
        <f t="shared" si="2"/>
        <v>20.51982330341949</v>
      </c>
      <c r="C36" s="58">
        <f t="shared" si="3"/>
        <v>-0.9801766965805108</v>
      </c>
      <c r="E36" s="59">
        <f t="shared" si="0"/>
        <v>0.006204255236103453</v>
      </c>
      <c r="H36" s="60">
        <f t="shared" si="4"/>
        <v>-2.429846984108149</v>
      </c>
      <c r="I36" s="59">
        <f t="shared" si="1"/>
        <v>0.015388004641044272</v>
      </c>
    </row>
    <row r="37" spans="1:9" ht="13.5">
      <c r="A37" s="56">
        <v>80</v>
      </c>
      <c r="B37" s="57">
        <f t="shared" si="2"/>
        <v>20.50828537394328</v>
      </c>
      <c r="C37" s="58">
        <f t="shared" si="3"/>
        <v>-0.9917146260567193</v>
      </c>
      <c r="E37" s="59">
        <f t="shared" si="0"/>
        <v>0.006198835462815121</v>
      </c>
      <c r="H37" s="60">
        <f t="shared" si="4"/>
        <v>-2.4234550131201154</v>
      </c>
      <c r="I37" s="59">
        <f t="shared" si="1"/>
        <v>0.015155633017312205</v>
      </c>
    </row>
    <row r="38" spans="1:9" ht="13.5">
      <c r="A38" s="56">
        <v>81</v>
      </c>
      <c r="B38" s="57">
        <f t="shared" si="2"/>
        <v>20.500219550050634</v>
      </c>
      <c r="C38" s="58">
        <f t="shared" si="3"/>
        <v>-0.9997804499493661</v>
      </c>
      <c r="E38" s="59">
        <f t="shared" si="0"/>
        <v>0.00617211070731723</v>
      </c>
      <c r="H38" s="60">
        <f t="shared" si="4"/>
        <v>-2.4140339962880155</v>
      </c>
      <c r="I38" s="59">
        <f t="shared" si="1"/>
        <v>0.014910268250941985</v>
      </c>
    </row>
    <row r="39" spans="1:9" ht="13.5">
      <c r="A39" s="56">
        <v>82</v>
      </c>
      <c r="B39" s="57">
        <f t="shared" si="2"/>
        <v>20.49549828915657</v>
      </c>
      <c r="C39" s="58">
        <f t="shared" si="3"/>
        <v>-1.0045017108434315</v>
      </c>
      <c r="E39" s="59">
        <f t="shared" si="0"/>
        <v>0.006125638049513232</v>
      </c>
      <c r="H39" s="60">
        <f t="shared" si="4"/>
        <v>-2.4016942302260738</v>
      </c>
      <c r="I39" s="59">
        <f t="shared" si="1"/>
        <v>0.014653060191622193</v>
      </c>
    </row>
    <row r="40" spans="1:9" ht="13.5">
      <c r="A40" s="56">
        <v>83</v>
      </c>
      <c r="B40" s="57">
        <f t="shared" si="2"/>
        <v>20.494000409462735</v>
      </c>
      <c r="C40" s="58">
        <f t="shared" si="3"/>
        <v>-1.0059995905372645</v>
      </c>
      <c r="E40" s="59">
        <f t="shared" si="0"/>
        <v>0.006060861331283675</v>
      </c>
      <c r="H40" s="60">
        <f t="shared" si="4"/>
        <v>-2.3865405430253865</v>
      </c>
      <c r="I40" s="59">
        <f t="shared" si="1"/>
        <v>0.014385070451123227</v>
      </c>
    </row>
    <row r="41" spans="1:9" ht="13.5">
      <c r="A41" s="56">
        <v>84</v>
      </c>
      <c r="B41" s="57">
        <f t="shared" si="2"/>
        <v>20.49561069844012</v>
      </c>
      <c r="C41" s="58">
        <f t="shared" si="3"/>
        <v>-1.004389301559879</v>
      </c>
      <c r="E41" s="59">
        <f t="shared" si="0"/>
        <v>0.005979120215967803</v>
      </c>
      <c r="H41" s="60">
        <f t="shared" si="4"/>
        <v>-2.3686726281020647</v>
      </c>
      <c r="I41" s="59">
        <f t="shared" si="1"/>
        <v>0.014107279617851043</v>
      </c>
    </row>
    <row r="42" spans="1:9" ht="13.5">
      <c r="A42" s="56">
        <v>85</v>
      </c>
      <c r="B42" s="57">
        <f t="shared" si="2"/>
        <v>20.500219550050634</v>
      </c>
      <c r="C42" s="58">
        <f t="shared" si="3"/>
        <v>-0.9997804499493661</v>
      </c>
      <c r="E42" s="59">
        <f t="shared" si="0"/>
        <v>0.0058816584387375945</v>
      </c>
      <c r="H42" s="60">
        <f t="shared" si="4"/>
        <v>-2.3481853537669046</v>
      </c>
      <c r="I42" s="59">
        <f t="shared" si="1"/>
        <v>0.013820593821210418</v>
      </c>
    </row>
    <row r="43" spans="1:9" ht="13.5">
      <c r="A43" s="56">
        <v>86</v>
      </c>
      <c r="B43" s="57">
        <f t="shared" si="2"/>
        <v>20.507722628263497</v>
      </c>
      <c r="C43" s="58">
        <f t="shared" si="3"/>
        <v>-0.9922773717365025</v>
      </c>
      <c r="E43" s="59">
        <f t="shared" si="0"/>
        <v>0.0057696313282146324</v>
      </c>
      <c r="H43" s="60">
        <f t="shared" si="4"/>
        <v>-2.325169050559655</v>
      </c>
      <c r="I43" s="59">
        <f t="shared" si="1"/>
        <v>0.013525850710496418</v>
      </c>
    </row>
    <row r="44" spans="1:9" ht="13.5">
      <c r="A44" s="56">
        <v>87</v>
      </c>
      <c r="B44" s="57">
        <f t="shared" si="2"/>
        <v>20.518020554658328</v>
      </c>
      <c r="C44" s="58">
        <f t="shared" si="3"/>
        <v>-0.9819794453416719</v>
      </c>
      <c r="E44" s="59">
        <f t="shared" si="0"/>
        <v>0.005644112670875731</v>
      </c>
      <c r="H44" s="60">
        <f t="shared" si="4"/>
        <v>-2.299709778196199</v>
      </c>
      <c r="I44" s="59">
        <f t="shared" si="1"/>
        <v>0.013223824905955615</v>
      </c>
    </row>
    <row r="45" spans="1:9" ht="13.5">
      <c r="A45" s="56">
        <v>88</v>
      </c>
      <c r="B45" s="57">
        <f t="shared" si="2"/>
        <v>20.531018618117006</v>
      </c>
      <c r="C45" s="58">
        <f t="shared" si="3"/>
        <v>-0.968981381882994</v>
      </c>
      <c r="E45" s="59">
        <f t="shared" si="0"/>
        <v>0.005506100982046534</v>
      </c>
      <c r="H45" s="60">
        <f t="shared" si="4"/>
        <v>-2.271889573802625</v>
      </c>
      <c r="I45" s="59">
        <f t="shared" si="1"/>
        <v>0.012915232973424465</v>
      </c>
    </row>
    <row r="46" spans="1:9" ht="13.5">
      <c r="A46" s="56">
        <v>89</v>
      </c>
      <c r="B46" s="57">
        <f t="shared" si="2"/>
        <v>20.546626504794943</v>
      </c>
      <c r="C46" s="58">
        <f t="shared" si="3"/>
        <v>-0.9533734952050565</v>
      </c>
      <c r="E46" s="59">
        <f aca="true" t="shared" si="5" ref="E46:E77">ABS(9*$E$11*TAN(C46*PI()/180)/(PI()*A46))</f>
        <v>0.005356525240449531</v>
      </c>
      <c r="H46" s="60">
        <f t="shared" si="4"/>
        <v>-2.2417866829544337</v>
      </c>
      <c r="I46" s="59">
        <f aca="true" t="shared" si="6" ref="I46:I77">ABS(9*$E$11*TAN(H46*PI()/180)/(PI()*A46))</f>
        <v>0.012600737968454996</v>
      </c>
    </row>
    <row r="47" spans="1:9" ht="13.5">
      <c r="A47" s="56">
        <v>90</v>
      </c>
      <c r="B47" s="57">
        <f t="shared" si="2"/>
        <v>20.564758046730237</v>
      </c>
      <c r="C47" s="58">
        <f t="shared" si="3"/>
        <v>-0.9352419532697631</v>
      </c>
      <c r="E47" s="59">
        <f t="shared" si="5"/>
        <v>0.0051962501372453075</v>
      </c>
      <c r="H47" s="60">
        <f t="shared" si="4"/>
        <v>-2.2094757748994134</v>
      </c>
      <c r="I47" s="59">
        <f t="shared" si="6"/>
        <v>0.012280953590981069</v>
      </c>
    </row>
    <row r="48" spans="1:9" ht="13.5">
      <c r="A48" s="56">
        <v>91</v>
      </c>
      <c r="B48" s="57">
        <f t="shared" si="2"/>
        <v>20.585330987600226</v>
      </c>
      <c r="C48" s="58">
        <f t="shared" si="3"/>
        <v>-0.9146690123997736</v>
      </c>
      <c r="E48" s="59">
        <f t="shared" si="5"/>
        <v>0.0050260808851726275</v>
      </c>
      <c r="H48" s="60">
        <f t="shared" si="4"/>
        <v>-2.1750281432172933</v>
      </c>
      <c r="I48" s="59">
        <f t="shared" si="6"/>
        <v>0.011956447987281862</v>
      </c>
    </row>
    <row r="49" spans="1:9" ht="13.5">
      <c r="A49" s="56">
        <v>92</v>
      </c>
      <c r="B49" s="57">
        <f t="shared" si="2"/>
        <v>20.6082667642702</v>
      </c>
      <c r="C49" s="58">
        <f t="shared" si="3"/>
        <v>-0.8917332357297987</v>
      </c>
      <c r="E49" s="59">
        <f t="shared" si="5"/>
        <v>0.004846767628672274</v>
      </c>
      <c r="H49" s="60">
        <f t="shared" si="4"/>
        <v>-2.138511893056844</v>
      </c>
      <c r="I49" s="59">
        <f t="shared" si="6"/>
        <v>0.011627747232194148</v>
      </c>
    </row>
    <row r="50" spans="1:9" ht="13.5">
      <c r="A50" s="56">
        <v>93</v>
      </c>
      <c r="B50" s="57">
        <f t="shared" si="2"/>
        <v>20.633490302900725</v>
      </c>
      <c r="C50" s="58">
        <f t="shared" si="3"/>
        <v>-0.866509697099275</v>
      </c>
      <c r="E50" s="59">
        <f t="shared" si="5"/>
        <v>0.004659009491692043</v>
      </c>
      <c r="H50" s="60">
        <f t="shared" si="4"/>
        <v>-2.0999921159896076</v>
      </c>
      <c r="I50" s="59">
        <f t="shared" si="6"/>
        <v>0.011295338521147728</v>
      </c>
    </row>
    <row r="51" spans="1:9" ht="13.5">
      <c r="A51" s="56">
        <v>94</v>
      </c>
      <c r="B51" s="57">
        <f t="shared" si="2"/>
        <v>20.66092982848916</v>
      </c>
      <c r="C51" s="58">
        <f t="shared" si="3"/>
        <v>-0.8390701715108406</v>
      </c>
      <c r="E51" s="59">
        <f t="shared" si="5"/>
        <v>0.0044634582961539625</v>
      </c>
      <c r="H51" s="60">
        <f t="shared" si="4"/>
        <v>-2.0595310534283975</v>
      </c>
      <c r="I51" s="59">
        <f t="shared" si="6"/>
        <v>0.010959673098600535</v>
      </c>
    </row>
    <row r="52" spans="1:9" ht="13.5">
      <c r="A52" s="56">
        <v>95</v>
      </c>
      <c r="B52" s="57">
        <f t="shared" si="2"/>
        <v>20.69051668681996</v>
      </c>
      <c r="C52" s="58">
        <f t="shared" si="3"/>
        <v>-0.8094833131800385</v>
      </c>
      <c r="E52" s="59">
        <f t="shared" si="5"/>
        <v>0.004260721980756488</v>
      </c>
      <c r="H52" s="60">
        <f t="shared" si="4"/>
        <v>-2.017188249476053</v>
      </c>
      <c r="I52" s="59">
        <f t="shared" si="6"/>
        <v>0.010621168946780364</v>
      </c>
    </row>
    <row r="53" spans="1:9" ht="13.5">
      <c r="A53" s="56">
        <v>96</v>
      </c>
      <c r="B53" s="57">
        <f t="shared" si="2"/>
        <v>20.722185177886825</v>
      </c>
      <c r="C53" s="58">
        <f t="shared" si="3"/>
        <v>-0.7778148221131751</v>
      </c>
      <c r="E53" s="59">
        <f t="shared" si="5"/>
        <v>0.0040513677468428586</v>
      </c>
      <c r="H53" s="60">
        <f t="shared" si="4"/>
        <v>-1.9730206939960162</v>
      </c>
      <c r="I53" s="59">
        <f t="shared" si="6"/>
        <v>0.010280213256266714</v>
      </c>
    </row>
    <row r="54" spans="1:9" ht="13.5">
      <c r="A54" s="56">
        <v>97</v>
      </c>
      <c r="B54" s="57">
        <f t="shared" si="2"/>
        <v>20.755872399930183</v>
      </c>
      <c r="C54" s="58">
        <f t="shared" si="3"/>
        <v>-0.7441276000698167</v>
      </c>
      <c r="E54" s="59">
        <f t="shared" si="5"/>
        <v>0.0038359249554414466</v>
      </c>
      <c r="H54" s="60">
        <f t="shared" si="4"/>
        <v>-1.9270829566286523</v>
      </c>
      <c r="I54" s="59">
        <f t="shared" si="6"/>
        <v>0.009937164697825263</v>
      </c>
    </row>
    <row r="55" spans="1:9" ht="13.5">
      <c r="A55" s="56">
        <v>98</v>
      </c>
      <c r="B55" s="57">
        <f t="shared" si="2"/>
        <v>20.791518103306444</v>
      </c>
      <c r="C55" s="58">
        <f t="shared" si="3"/>
        <v>-0.7084818966935558</v>
      </c>
      <c r="E55" s="59">
        <f t="shared" si="5"/>
        <v>0.0036148877972398013</v>
      </c>
      <c r="H55" s="60">
        <f t="shared" si="4"/>
        <v>-1.87942731241683</v>
      </c>
      <c r="I55" s="59">
        <f t="shared" si="6"/>
        <v>0.009592355513018281</v>
      </c>
    </row>
    <row r="56" spans="1:9" ht="13.5">
      <c r="A56" s="56">
        <v>99</v>
      </c>
      <c r="B56" s="57">
        <f t="shared" si="2"/>
        <v>20.82906455347048</v>
      </c>
      <c r="C56" s="58">
        <f t="shared" si="3"/>
        <v>-0.6709354465295192</v>
      </c>
      <c r="E56" s="59">
        <f t="shared" si="5"/>
        <v>0.003388717755162993</v>
      </c>
      <c r="H56" s="60">
        <f t="shared" si="4"/>
        <v>-1.8301038596487018</v>
      </c>
      <c r="I56" s="59">
        <f t="shared" si="6"/>
        <v>0.00924609343942114</v>
      </c>
    </row>
    <row r="57" spans="1:9" ht="13.5">
      <c r="A57" s="56">
        <v>100</v>
      </c>
      <c r="B57" s="57">
        <f t="shared" si="2"/>
        <v>20.86845640241307</v>
      </c>
      <c r="C57" s="58">
        <f t="shared" si="3"/>
        <v>-0.6315435975869299</v>
      </c>
      <c r="E57" s="59">
        <f t="shared" si="5"/>
        <v>0.0031578458773498675</v>
      </c>
      <c r="H57" s="60">
        <f t="shared" si="4"/>
        <v>-1.7791606304760812</v>
      </c>
      <c r="I57" s="59">
        <f t="shared" si="6"/>
        <v>0.008898663484764466</v>
      </c>
    </row>
    <row r="58" spans="1:9" ht="13.5">
      <c r="A58" s="56">
        <v>101</v>
      </c>
      <c r="B58" s="57">
        <f t="shared" si="2"/>
        <v>20.909640567948657</v>
      </c>
      <c r="C58" s="58">
        <f t="shared" si="3"/>
        <v>-0.5903594320513434</v>
      </c>
      <c r="E58" s="59">
        <f t="shared" si="5"/>
        <v>0.0029226748766438427</v>
      </c>
      <c r="H58" s="60">
        <f t="shared" si="4"/>
        <v>-1.7266436948209467</v>
      </c>
      <c r="I58" s="59">
        <f t="shared" si="6"/>
        <v>0.008550329562963381</v>
      </c>
    </row>
    <row r="59" spans="1:9" ht="13.5">
      <c r="A59" s="56">
        <v>102</v>
      </c>
      <c r="B59" s="57">
        <f t="shared" si="2"/>
        <v>20.952566120297906</v>
      </c>
      <c r="C59" s="58">
        <f t="shared" si="3"/>
        <v>-0.5474338797020941</v>
      </c>
      <c r="E59" s="59">
        <f t="shared" si="5"/>
        <v>0.0026835810712090135</v>
      </c>
      <c r="H59" s="60">
        <f t="shared" si="4"/>
        <v>-1.6725972580416197</v>
      </c>
      <c r="I59" s="59">
        <f t="shared" si="6"/>
        <v>0.008201336003781045</v>
      </c>
    </row>
    <row r="60" spans="1:9" ht="13.5">
      <c r="A60" s="56">
        <v>103</v>
      </c>
      <c r="B60" s="57">
        <f t="shared" si="2"/>
        <v>20.997184175454464</v>
      </c>
      <c r="C60" s="58">
        <f t="shared" si="3"/>
        <v>-0.5028158245455359</v>
      </c>
      <c r="E60" s="59">
        <f t="shared" si="5"/>
        <v>0.002440916179528575</v>
      </c>
      <c r="H60" s="60">
        <f t="shared" si="4"/>
        <v>-1.6170637527925393</v>
      </c>
      <c r="I60" s="59">
        <f t="shared" si="6"/>
        <v>0.007851908946781562</v>
      </c>
    </row>
    <row r="61" spans="1:9" ht="13.5">
      <c r="A61" s="56">
        <v>104</v>
      </c>
      <c r="B61" s="57">
        <f t="shared" si="2"/>
        <v>21.04344779486543</v>
      </c>
      <c r="C61" s="58">
        <f t="shared" si="3"/>
        <v>-0.45655220513457095</v>
      </c>
      <c r="E61" s="59">
        <f t="shared" si="5"/>
        <v>0.0021950089818296957</v>
      </c>
      <c r="H61" s="60">
        <f t="shared" si="4"/>
        <v>-1.5600839254771017</v>
      </c>
      <c r="I61" s="59">
        <f t="shared" si="6"/>
        <v>0.007502257629244827</v>
      </c>
    </row>
    <row r="62" spans="1:9" ht="13.5">
      <c r="A62" s="56">
        <v>105</v>
      </c>
      <c r="B62" s="57">
        <f t="shared" si="2"/>
        <v>21.09131189099265</v>
      </c>
      <c r="C62" s="58">
        <f t="shared" si="3"/>
        <v>-0.4086881090073504</v>
      </c>
      <c r="E62" s="59">
        <f t="shared" si="5"/>
        <v>0.0019461668588821892</v>
      </c>
      <c r="H62" s="60">
        <f t="shared" si="4"/>
        <v>-1.501696917662187</v>
      </c>
      <c r="I62" s="59">
        <f t="shared" si="6"/>
        <v>0.007152575576834689</v>
      </c>
    </row>
    <row r="63" spans="1:9" ht="13.5">
      <c r="A63" s="56">
        <v>106</v>
      </c>
      <c r="B63" s="57">
        <f t="shared" si="2"/>
        <v>21.140733138355202</v>
      </c>
      <c r="C63" s="58">
        <f t="shared" si="3"/>
        <v>-0.35926686164479804</v>
      </c>
      <c r="E63" s="59">
        <f t="shared" si="5"/>
        <v>0.0016946772181354892</v>
      </c>
      <c r="H63" s="60">
        <f t="shared" si="4"/>
        <v>-1.4419403427940836</v>
      </c>
      <c r="I63" s="59">
        <f t="shared" si="6"/>
        <v>0.006803041705014295</v>
      </c>
    </row>
    <row r="64" spans="1:9" ht="13.5">
      <c r="A64" s="56">
        <v>107</v>
      </c>
      <c r="B64" s="57">
        <f t="shared" si="2"/>
        <v>21.191669889684583</v>
      </c>
      <c r="C64" s="58">
        <f t="shared" si="3"/>
        <v>-0.308330110315417</v>
      </c>
      <c r="E64" s="59">
        <f t="shared" si="5"/>
        <v>0.0014408088162680258</v>
      </c>
      <c r="H64" s="60">
        <f t="shared" si="4"/>
        <v>-1.3808503585299547</v>
      </c>
      <c r="I64" s="59">
        <f t="shared" si="6"/>
        <v>0.006453821338487693</v>
      </c>
    </row>
    <row r="65" spans="1:9" ht="13.5">
      <c r="A65" s="56">
        <v>108</v>
      </c>
      <c r="B65" s="57">
        <f t="shared" si="2"/>
        <v>21.24408209685208</v>
      </c>
      <c r="C65" s="58">
        <f t="shared" si="3"/>
        <v>-0.25591790314792107</v>
      </c>
      <c r="E65" s="59">
        <f t="shared" si="5"/>
        <v>0.0011848129864221225</v>
      </c>
      <c r="H65" s="60">
        <f t="shared" si="4"/>
        <v>-1.3184617349746937</v>
      </c>
      <c r="I65" s="59">
        <f t="shared" si="6"/>
        <v>0.006105067155297065</v>
      </c>
    </row>
    <row r="66" spans="1:9" ht="13.5">
      <c r="A66" s="56">
        <v>109</v>
      </c>
      <c r="B66" s="57">
        <f t="shared" si="2"/>
        <v>21.297931236253646</v>
      </c>
      <c r="C66" s="58">
        <f t="shared" si="3"/>
        <v>-0.20206876374635385</v>
      </c>
      <c r="E66" s="59">
        <f t="shared" si="5"/>
        <v>0.0009269247776721965</v>
      </c>
      <c r="H66" s="60">
        <f t="shared" si="4"/>
        <v>-1.2548079190916468</v>
      </c>
      <c r="I66" s="59">
        <f t="shared" si="6"/>
        <v>0.005756920061622464</v>
      </c>
    </row>
    <row r="67" spans="1:9" ht="13.5">
      <c r="A67" s="56">
        <v>110</v>
      </c>
      <c r="B67" s="57">
        <f t="shared" si="2"/>
        <v>21.353180238361194</v>
      </c>
      <c r="C67" s="58">
        <f t="shared" si="3"/>
        <v>-0.14681976163880606</v>
      </c>
      <c r="E67" s="59">
        <f t="shared" si="5"/>
        <v>0.0006673640136186479</v>
      </c>
      <c r="H67" s="60">
        <f t="shared" si="4"/>
        <v>-1.189921095535496</v>
      </c>
      <c r="I67" s="59">
        <f t="shared" si="6"/>
        <v>0.005409510002801072</v>
      </c>
    </row>
    <row r="68" spans="1:9" ht="13.5">
      <c r="A68" s="56">
        <v>111</v>
      </c>
      <c r="B68" s="57">
        <f t="shared" si="2"/>
        <v>21.40979342117067</v>
      </c>
      <c r="C68" s="58">
        <f t="shared" si="3"/>
        <v>-0.09020657882933136</v>
      </c>
      <c r="E68" s="59">
        <f t="shared" si="5"/>
        <v>0.0004063362764068556</v>
      </c>
      <c r="H68" s="60">
        <f t="shared" si="4"/>
        <v>-1.1238322441373185</v>
      </c>
      <c r="I68" s="59">
        <f t="shared" si="6"/>
        <v>0.00506295671560481</v>
      </c>
    </row>
    <row r="69" spans="1:9" ht="13.5">
      <c r="A69" s="56">
        <v>112</v>
      </c>
      <c r="B69" s="57">
        <f t="shared" si="2"/>
        <v>21.467736427297382</v>
      </c>
      <c r="C69" s="58">
        <f t="shared" si="3"/>
        <v>-0.03226357270261815</v>
      </c>
      <c r="E69" s="59">
        <f t="shared" si="5"/>
        <v>0.0001440338219319104</v>
      </c>
      <c r="H69" s="60">
        <f t="shared" si="4"/>
        <v>-1.0565711942551133</v>
      </c>
      <c r="I69" s="59">
        <f t="shared" si="6"/>
        <v>0.004717370426381992</v>
      </c>
    </row>
    <row r="70" spans="1:9" ht="13.5">
      <c r="A70" s="56">
        <v>113</v>
      </c>
      <c r="B70" s="57">
        <f t="shared" si="2"/>
        <v>21.526976164486808</v>
      </c>
      <c r="C70" s="58">
        <f t="shared" si="3"/>
        <v>0.02697616448680762</v>
      </c>
      <c r="E70" s="59">
        <f t="shared" si="5"/>
        <v>0.00011936356849608097</v>
      </c>
      <c r="H70" s="60">
        <f t="shared" si="4"/>
        <v>-0.9881666761875962</v>
      </c>
      <c r="I70" s="59">
        <f t="shared" si="6"/>
        <v>0.004372852499275564</v>
      </c>
    </row>
    <row r="71" spans="1:9" ht="13.5">
      <c r="A71" s="56">
        <v>114</v>
      </c>
      <c r="B71" s="57">
        <f t="shared" si="2"/>
        <v>21.587480749326264</v>
      </c>
      <c r="C71" s="58">
        <f t="shared" si="3"/>
        <v>0.08748074932626437</v>
      </c>
      <c r="E71" s="59">
        <f t="shared" si="5"/>
        <v>0.00038368779519619173</v>
      </c>
      <c r="H71" s="60">
        <f t="shared" si="4"/>
        <v>-0.918646369834974</v>
      </c>
      <c r="I71" s="59">
        <f t="shared" si="6"/>
        <v>0.004029496038374354</v>
      </c>
    </row>
    <row r="72" spans="1:9" ht="13.5">
      <c r="A72" s="56">
        <v>115</v>
      </c>
      <c r="B72" s="57">
        <f t="shared" si="2"/>
        <v>21.64921945395783</v>
      </c>
      <c r="C72" s="58">
        <f t="shared" si="3"/>
        <v>0.14921945395782998</v>
      </c>
      <c r="E72" s="59">
        <f t="shared" si="5"/>
        <v>0.0006487817014406712</v>
      </c>
      <c r="H72" s="60">
        <f t="shared" si="4"/>
        <v>-0.8480369507771961</v>
      </c>
      <c r="I72" s="59">
        <f t="shared" si="6"/>
        <v>0.003687386447329173</v>
      </c>
    </row>
    <row r="73" spans="1:9" ht="13.5">
      <c r="A73" s="56">
        <v>116</v>
      </c>
      <c r="B73" s="57">
        <f t="shared" si="2"/>
        <v>21.712162655607184</v>
      </c>
      <c r="C73" s="58">
        <f t="shared" si="3"/>
        <v>0.21216265560718384</v>
      </c>
      <c r="E73" s="59">
        <f t="shared" si="5"/>
        <v>0.0009144983849957191</v>
      </c>
      <c r="H73" s="60">
        <f t="shared" si="4"/>
        <v>-0.7763641339284213</v>
      </c>
      <c r="I73" s="59">
        <f t="shared" si="6"/>
        <v>0.003346601949672504</v>
      </c>
    </row>
    <row r="74" spans="1:9" ht="13.5">
      <c r="A74" s="56">
        <v>117</v>
      </c>
      <c r="B74" s="57">
        <f t="shared" si="2"/>
        <v>21.776281788756087</v>
      </c>
      <c r="C74" s="58">
        <f t="shared" si="3"/>
        <v>0.2762817887560871</v>
      </c>
      <c r="D74" s="4"/>
      <c r="E74" s="59">
        <f t="shared" si="5"/>
        <v>0.0011807005561488193</v>
      </c>
      <c r="H74" s="60">
        <f t="shared" si="4"/>
        <v>-0.7036527149151155</v>
      </c>
      <c r="I74" s="59">
        <f t="shared" si="6"/>
        <v>0.0030072140728116155</v>
      </c>
    </row>
    <row r="75" spans="1:9" ht="13.5">
      <c r="A75" s="56">
        <v>118</v>
      </c>
      <c r="B75" s="57">
        <f t="shared" si="2"/>
        <v>21.841549299798043</v>
      </c>
      <c r="C75" s="58">
        <f t="shared" si="3"/>
        <v>0.34154929979804294</v>
      </c>
      <c r="E75" s="59">
        <f t="shared" si="5"/>
        <v>0.0014472599387948216</v>
      </c>
      <c r="H75" s="60">
        <f t="shared" si="4"/>
        <v>-0.6299266093152127</v>
      </c>
      <c r="I75" s="59">
        <f t="shared" si="6"/>
        <v>0.002669288098422248</v>
      </c>
    </row>
    <row r="76" spans="1:9" ht="13.5">
      <c r="A76" s="56">
        <v>119</v>
      </c>
      <c r="B76" s="57">
        <f t="shared" si="2"/>
        <v>21.907938604027905</v>
      </c>
      <c r="C76" s="58">
        <f t="shared" si="3"/>
        <v>0.4079386040279047</v>
      </c>
      <c r="E76" s="59">
        <f t="shared" si="5"/>
        <v>0.0017140567114299944</v>
      </c>
      <c r="H76" s="60">
        <f t="shared" si="4"/>
        <v>-0.5552088898861847</v>
      </c>
      <c r="I76" s="59">
        <f t="shared" si="6"/>
        <v>0.0023328834817472255</v>
      </c>
    </row>
    <row r="77" spans="1:9" ht="13.5">
      <c r="A77" s="56">
        <v>120</v>
      </c>
      <c r="B77" s="57">
        <f t="shared" si="2"/>
        <v>21.975424044826326</v>
      </c>
      <c r="C77" s="58">
        <f t="shared" si="3"/>
        <v>0.47542404482632605</v>
      </c>
      <c r="E77" s="59">
        <f t="shared" si="5"/>
        <v>0.0019809789851549372</v>
      </c>
      <c r="H77" s="60">
        <f t="shared" si="4"/>
        <v>-0.4795218219013435</v>
      </c>
      <c r="I77" s="59">
        <f t="shared" si="6"/>
        <v>0.0019980542421026586</v>
      </c>
    </row>
    <row r="78" spans="1:9" ht="13.5">
      <c r="A78" s="56">
        <v>121</v>
      </c>
      <c r="B78" s="57">
        <f t="shared" si="2"/>
        <v>22.043980854909318</v>
      </c>
      <c r="C78" s="58">
        <f t="shared" si="3"/>
        <v>0.5439808549093179</v>
      </c>
      <c r="E78" s="59">
        <f aca="true" t="shared" si="7" ref="E78:E104">ABS(9*$E$11*TAN(C78*PI()/180)/(PI()*A78))</f>
        <v>0.0022479223160171255</v>
      </c>
      <c r="H78" s="60">
        <f t="shared" si="4"/>
        <v>-0.4028868967054926</v>
      </c>
      <c r="I78" s="59">
        <f aca="true" t="shared" si="8" ref="I78:I104">ABS(9*$E$11*TAN(H78*PI()/180)/(PI()*A78))</f>
        <v>0.0016648493267089315</v>
      </c>
    </row>
    <row r="79" spans="1:9" ht="13.5">
      <c r="A79" s="56">
        <v>122</v>
      </c>
      <c r="B79" s="57">
        <f aca="true" t="shared" si="9" ref="B79:B104">DEGREES(ASIN((2*$C$6*$C$5+A79^2-$C$5^2)/(2*$C$6*A79)))</f>
        <v>22.113585119522043</v>
      </c>
      <c r="C79" s="58">
        <f aca="true" t="shared" si="10" ref="C79:C104">B79-$C$7</f>
        <v>0.6135851195220425</v>
      </c>
      <c r="E79" s="59">
        <f t="shared" si="7"/>
        <v>0.0025147892492347096</v>
      </c>
      <c r="H79" s="60">
        <f aca="true" t="shared" si="11" ref="H79:H104">DEGREES(ASIN((2*$J$6*$N$5+A79^2-$N$5^2)/(2*$J$6*A79)))-$J$7</f>
        <v>-0.32532486359380997</v>
      </c>
      <c r="I79" s="59">
        <f t="shared" si="8"/>
        <v>0.001333312949795866</v>
      </c>
    </row>
    <row r="80" spans="1:9" ht="13.5">
      <c r="A80" s="56">
        <v>123</v>
      </c>
      <c r="B80" s="57">
        <f t="shared" si="9"/>
        <v>22.184213741463843</v>
      </c>
      <c r="C80" s="58">
        <f t="shared" si="10"/>
        <v>0.684213741463843</v>
      </c>
      <c r="E80" s="59">
        <f t="shared" si="7"/>
        <v>0.002781488893034606</v>
      </c>
      <c r="H80" s="60">
        <f t="shared" si="11"/>
        <v>-0.24685576011065535</v>
      </c>
      <c r="I80" s="59">
        <f t="shared" si="8"/>
        <v>0.0010034849087759848</v>
      </c>
    </row>
    <row r="81" spans="1:9" ht="13.5">
      <c r="A81" s="56">
        <v>124</v>
      </c>
      <c r="B81" s="57">
        <f t="shared" si="9"/>
        <v>22.25584440783905</v>
      </c>
      <c r="C81" s="58">
        <f t="shared" si="10"/>
        <v>0.7558444078390494</v>
      </c>
      <c r="E81" s="59">
        <f t="shared" si="7"/>
        <v>0.00304793652001413</v>
      </c>
      <c r="H81" s="60">
        <f t="shared" si="11"/>
        <v>-0.1674989408591756</v>
      </c>
      <c r="I81" s="59">
        <f t="shared" si="8"/>
        <v>0.0006754008791411707</v>
      </c>
    </row>
    <row r="82" spans="1:9" ht="13.5">
      <c r="A82" s="56">
        <v>125</v>
      </c>
      <c r="B82" s="57">
        <f t="shared" si="9"/>
        <v>22.328455558435163</v>
      </c>
      <c r="C82" s="58">
        <f t="shared" si="10"/>
        <v>0.8284555584351629</v>
      </c>
      <c r="E82" s="59">
        <f t="shared" si="7"/>
        <v>0.0033140531940970674</v>
      </c>
      <c r="H82" s="60">
        <f t="shared" si="11"/>
        <v>-0.08727310490603912</v>
      </c>
      <c r="I82" s="59">
        <f t="shared" si="8"/>
        <v>0.00034909268960637153</v>
      </c>
    </row>
    <row r="83" spans="1:9" ht="13.5">
      <c r="A83" s="56">
        <v>126</v>
      </c>
      <c r="B83" s="57">
        <f t="shared" si="9"/>
        <v>22.40202635563599</v>
      </c>
      <c r="C83" s="58">
        <f t="shared" si="10"/>
        <v>0.9020263556359893</v>
      </c>
      <c r="E83" s="59">
        <f t="shared" si="7"/>
        <v>0.003579765421300827</v>
      </c>
      <c r="H83" s="60">
        <f t="shared" si="11"/>
        <v>-0.006196321860631571</v>
      </c>
      <c r="I83" s="59">
        <f t="shared" si="8"/>
        <v>2.4588578907889473E-05</v>
      </c>
    </row>
    <row r="84" spans="1:9" ht="13.5">
      <c r="A84" s="56">
        <v>127</v>
      </c>
      <c r="B84" s="57">
        <f t="shared" si="9"/>
        <v>22.476536655783754</v>
      </c>
      <c r="C84" s="58">
        <f t="shared" si="10"/>
        <v>0.9765366557837538</v>
      </c>
      <c r="E84" s="59">
        <f t="shared" si="7"/>
        <v>0.003845004822668786</v>
      </c>
      <c r="H84" s="60">
        <f t="shared" si="11"/>
        <v>0.07571394329722736</v>
      </c>
      <c r="I84" s="59">
        <f t="shared" si="8"/>
        <v>0.000298086564445226</v>
      </c>
    </row>
    <row r="85" spans="1:9" ht="13.5">
      <c r="A85" s="56">
        <v>128</v>
      </c>
      <c r="B85" s="57">
        <f t="shared" si="9"/>
        <v>22.5519669819094</v>
      </c>
      <c r="C85" s="58">
        <f t="shared" si="10"/>
        <v>1.0519669819093984</v>
      </c>
      <c r="E85" s="59">
        <f t="shared" si="7"/>
        <v>0.0041097078278445765</v>
      </c>
      <c r="H85" s="60">
        <f t="shared" si="11"/>
        <v>0.15844080657157988</v>
      </c>
      <c r="I85" s="59">
        <f t="shared" si="8"/>
        <v>0.000618910978266891</v>
      </c>
    </row>
    <row r="86" spans="1:9" ht="13.5">
      <c r="A86" s="56">
        <v>129</v>
      </c>
      <c r="B86" s="57">
        <f t="shared" si="9"/>
        <v>22.62829849775538</v>
      </c>
      <c r="C86" s="58">
        <f t="shared" si="10"/>
        <v>1.128298497755381</v>
      </c>
      <c r="E86" s="59">
        <f t="shared" si="7"/>
        <v>0.0043738153878791226</v>
      </c>
      <c r="H86" s="60">
        <f t="shared" si="11"/>
        <v>0.24196794242177688</v>
      </c>
      <c r="I86" s="59">
        <f t="shared" si="8"/>
        <v>0.0009378658175289231</v>
      </c>
    </row>
    <row r="87" spans="1:9" ht="13.5">
      <c r="A87" s="56">
        <v>130</v>
      </c>
      <c r="B87" s="57">
        <f t="shared" si="9"/>
        <v>22.70551298302027</v>
      </c>
      <c r="C87" s="58">
        <f t="shared" si="10"/>
        <v>1.2055129830202702</v>
      </c>
      <c r="E87" s="59">
        <f t="shared" si="7"/>
        <v>0.004637272705966729</v>
      </c>
      <c r="H87" s="60">
        <f t="shared" si="11"/>
        <v>0.3262795622899368</v>
      </c>
      <c r="I87" s="59">
        <f t="shared" si="8"/>
        <v>0.0012549349589095085</v>
      </c>
    </row>
    <row r="88" spans="1:9" ht="13.5">
      <c r="A88" s="56">
        <v>131</v>
      </c>
      <c r="B88" s="57">
        <f t="shared" si="9"/>
        <v>22.783592809758606</v>
      </c>
      <c r="C88" s="58">
        <f t="shared" si="10"/>
        <v>1.2835928097586056</v>
      </c>
      <c r="E88" s="59">
        <f t="shared" si="7"/>
        <v>0.00490002898490185</v>
      </c>
      <c r="H88" s="60">
        <f t="shared" si="11"/>
        <v>0.4113603941273887</v>
      </c>
      <c r="I88" s="59">
        <f t="shared" si="8"/>
        <v>0.001570104818107551</v>
      </c>
    </row>
    <row r="89" spans="1:9" ht="13.5">
      <c r="A89" s="56">
        <v>132</v>
      </c>
      <c r="B89" s="57">
        <f t="shared" si="9"/>
        <v>22.862520919873734</v>
      </c>
      <c r="C89" s="58">
        <f t="shared" si="10"/>
        <v>1.3625209198737345</v>
      </c>
      <c r="E89" s="59">
        <f t="shared" si="7"/>
        <v>0.005162037190137188</v>
      </c>
      <c r="H89" s="60">
        <f t="shared" si="11"/>
        <v>0.4971956628663534</v>
      </c>
      <c r="I89" s="59">
        <f t="shared" si="8"/>
        <v>0.0018833641790448653</v>
      </c>
    </row>
    <row r="90" spans="1:9" ht="13.5">
      <c r="A90" s="56">
        <v>133</v>
      </c>
      <c r="B90" s="57">
        <f t="shared" si="9"/>
        <v>22.942280803645126</v>
      </c>
      <c r="C90" s="58">
        <f t="shared" si="10"/>
        <v>1.4422808036451258</v>
      </c>
      <c r="E90" s="59">
        <f t="shared" si="7"/>
        <v>0.005423253827405069</v>
      </c>
      <c r="H90" s="60">
        <f t="shared" si="11"/>
        <v>0.5837710717865967</v>
      </c>
      <c r="I90" s="59">
        <f t="shared" si="8"/>
        <v>0.002194704034143831</v>
      </c>
    </row>
    <row r="91" spans="1:9" ht="13.5">
      <c r="A91" s="56">
        <v>134</v>
      </c>
      <c r="B91" s="57">
        <f t="shared" si="9"/>
        <v>23.02285647923529</v>
      </c>
      <c r="C91" s="58">
        <f t="shared" si="10"/>
        <v>1.5228564792352905</v>
      </c>
      <c r="E91" s="59">
        <f t="shared" si="7"/>
        <v>0.0056836387339394565</v>
      </c>
      <c r="H91" s="60">
        <f t="shared" si="11"/>
        <v>0.6710727847295779</v>
      </c>
      <c r="I91" s="59">
        <f t="shared" si="8"/>
        <v>0.002504117434926832</v>
      </c>
    </row>
    <row r="92" spans="1:9" ht="13.5">
      <c r="A92" s="56">
        <v>135</v>
      </c>
      <c r="B92" s="57">
        <f t="shared" si="9"/>
        <v>23.104232473124533</v>
      </c>
      <c r="C92" s="58">
        <f t="shared" si="10"/>
        <v>1.604232473124533</v>
      </c>
      <c r="E92" s="59">
        <f t="shared" si="7"/>
        <v>0.005943154882404087</v>
      </c>
      <c r="H92" s="60">
        <f t="shared" si="11"/>
        <v>0.7590874091157858</v>
      </c>
      <c r="I92" s="59">
        <f t="shared" si="8"/>
        <v>0.0028115993522400016</v>
      </c>
    </row>
    <row r="93" spans="1:9" ht="13.5">
      <c r="A93" s="56">
        <v>136</v>
      </c>
      <c r="B93" s="57">
        <f t="shared" si="9"/>
        <v>23.18639380142519</v>
      </c>
      <c r="C93" s="58">
        <f t="shared" si="10"/>
        <v>1.68639380142519</v>
      </c>
      <c r="E93" s="59">
        <f t="shared" si="7"/>
        <v>0.0062017681966974455</v>
      </c>
      <c r="H93" s="60">
        <f t="shared" si="11"/>
        <v>0.8478019797233785</v>
      </c>
      <c r="I93" s="59">
        <f t="shared" si="8"/>
        <v>0.0031171465454535537</v>
      </c>
    </row>
    <row r="94" spans="1:9" ht="13.5">
      <c r="A94" s="56">
        <v>137</v>
      </c>
      <c r="B94" s="57">
        <f t="shared" si="9"/>
        <v>23.269325952029668</v>
      </c>
      <c r="C94" s="58">
        <f t="shared" si="10"/>
        <v>1.7693259520296678</v>
      </c>
      <c r="E94" s="59">
        <f t="shared" si="7"/>
        <v>0.006459447378863106</v>
      </c>
      <c r="H94" s="60">
        <f t="shared" si="11"/>
        <v>0.9372039431886989</v>
      </c>
      <c r="I94" s="59">
        <f t="shared" si="8"/>
        <v>0.0034207574400376296</v>
      </c>
    </row>
    <row r="95" spans="1:9" ht="13.5">
      <c r="A95" s="56">
        <v>138</v>
      </c>
      <c r="B95" s="57">
        <f t="shared" si="9"/>
        <v>23.35301486754928</v>
      </c>
      <c r="C95" s="58">
        <f t="shared" si="10"/>
        <v>1.8530148675492804</v>
      </c>
      <c r="E95" s="59">
        <f t="shared" si="7"/>
        <v>0.006716163746388314</v>
      </c>
      <c r="H95" s="60">
        <f t="shared" si="11"/>
        <v>1.027281143191832</v>
      </c>
      <c r="I95" s="59">
        <f t="shared" si="8"/>
        <v>0.0037224320129566504</v>
      </c>
    </row>
    <row r="96" spans="1:9" ht="13.5">
      <c r="A96" s="56">
        <v>139</v>
      </c>
      <c r="B96" s="57">
        <f t="shared" si="9"/>
        <v>23.437446929003563</v>
      </c>
      <c r="C96" s="58">
        <f t="shared" si="10"/>
        <v>1.9374469290035634</v>
      </c>
      <c r="E96" s="59">
        <f t="shared" si="7"/>
        <v>0.006971891079224458</v>
      </c>
      <c r="H96" s="60">
        <f t="shared" si="11"/>
        <v>1.1180218062921625</v>
      </c>
      <c r="I96" s="59">
        <f t="shared" si="8"/>
        <v>0.004022171685363577</v>
      </c>
    </row>
    <row r="97" spans="1:9" ht="13.5">
      <c r="A97" s="56">
        <v>140</v>
      </c>
      <c r="B97" s="57">
        <f t="shared" si="9"/>
        <v>23.522608940221918</v>
      </c>
      <c r="C97" s="58">
        <f t="shared" si="10"/>
        <v>2.022608940221918</v>
      </c>
      <c r="E97" s="59">
        <f t="shared" si="7"/>
        <v>0.007226605475908737</v>
      </c>
      <c r="H97" s="60">
        <f t="shared" si="11"/>
        <v>1.2094145283811848</v>
      </c>
      <c r="I97" s="59">
        <f t="shared" si="8"/>
        <v>0.004319979222113165</v>
      </c>
    </row>
    <row r="98" spans="1:9" ht="13.5">
      <c r="A98" s="56">
        <v>141</v>
      </c>
      <c r="B98" s="57">
        <f t="shared" si="9"/>
        <v>23.608488112921822</v>
      </c>
      <c r="C98" s="58">
        <f t="shared" si="10"/>
        <v>2.1084881129218225</v>
      </c>
      <c r="E98" s="59">
        <f t="shared" si="7"/>
        <v>0.007480285218209958</v>
      </c>
      <c r="H98" s="60">
        <f t="shared" si="11"/>
        <v>1.301448261721628</v>
      </c>
      <c r="I98" s="59">
        <f t="shared" si="8"/>
        <v>0.004615858637646897</v>
      </c>
    </row>
    <row r="99" spans="1:9" ht="13.5">
      <c r="A99" s="56">
        <v>142</v>
      </c>
      <c r="B99" s="57">
        <f t="shared" si="9"/>
        <v>23.695072052429673</v>
      </c>
      <c r="C99" s="58">
        <f t="shared" si="10"/>
        <v>2.1950720524296727</v>
      </c>
      <c r="E99" s="59">
        <f t="shared" si="7"/>
        <v>0.007732910643760092</v>
      </c>
      <c r="H99" s="60">
        <f t="shared" si="11"/>
        <v>1.3941123025435935</v>
      </c>
      <c r="I99" s="59">
        <f t="shared" si="8"/>
        <v>0.004909815107833143</v>
      </c>
    </row>
    <row r="100" spans="1:9" ht="13.5">
      <c r="A100" s="56">
        <v>143</v>
      </c>
      <c r="B100" s="57">
        <f t="shared" si="9"/>
        <v>23.78234874401249</v>
      </c>
      <c r="C100" s="58">
        <f t="shared" si="10"/>
        <v>2.2823487440124914</v>
      </c>
      <c r="E100" s="59">
        <f t="shared" si="7"/>
        <v>0.007984464026170979</v>
      </c>
      <c r="H100" s="60">
        <f t="shared" si="11"/>
        <v>1.4873962791703654</v>
      </c>
      <c r="I100" s="59">
        <f t="shared" si="8"/>
        <v>0.0052018548873761904</v>
      </c>
    </row>
    <row r="101" spans="1:9" ht="13.5">
      <c r="A101" s="56">
        <v>144</v>
      </c>
      <c r="B101" s="57">
        <f t="shared" si="9"/>
        <v>23.87030653979033</v>
      </c>
      <c r="C101" s="58">
        <f t="shared" si="10"/>
        <v>2.370306539790331</v>
      </c>
      <c r="E101" s="59">
        <f t="shared" si="7"/>
        <v>0.008234929462168682</v>
      </c>
      <c r="H101" s="60">
        <f t="shared" si="11"/>
        <v>1.5812901406477096</v>
      </c>
      <c r="I101" s="59">
        <f t="shared" si="8"/>
        <v>0.005491985232433125</v>
      </c>
    </row>
    <row r="102" spans="1:9" ht="13.5">
      <c r="A102" s="56">
        <v>145</v>
      </c>
      <c r="B102" s="57">
        <f t="shared" si="9"/>
        <v>23.958934146201045</v>
      </c>
      <c r="C102" s="58">
        <f t="shared" si="10"/>
        <v>2.4589341462010452</v>
      </c>
      <c r="E102" s="59">
        <f t="shared" si="7"/>
        <v>0.008484292765310139</v>
      </c>
      <c r="H102" s="60">
        <f t="shared" si="11"/>
        <v>1.6757841458523366</v>
      </c>
      <c r="I102" s="59">
        <f t="shared" si="8"/>
        <v>0.005780214328103878</v>
      </c>
    </row>
    <row r="103" spans="1:9" ht="13.5">
      <c r="A103" s="56">
        <v>146</v>
      </c>
      <c r="B103" s="57">
        <f t="shared" si="9"/>
        <v>24.048220611990565</v>
      </c>
      <c r="C103" s="58">
        <f t="shared" si="10"/>
        <v>2.5482206119905655</v>
      </c>
      <c r="E103" s="59">
        <f t="shared" si="7"/>
        <v>0.008732541365875483</v>
      </c>
      <c r="H103" s="60">
        <f t="shared" si="11"/>
        <v>1.7708688530561574</v>
      </c>
      <c r="I103" s="59">
        <f t="shared" si="8"/>
        <v>0.006066551220481219</v>
      </c>
    </row>
    <row r="104" spans="1:9" ht="13.5">
      <c r="A104" s="56">
        <v>146.5</v>
      </c>
      <c r="B104" s="57">
        <f t="shared" si="9"/>
        <v>24.09310758564308</v>
      </c>
      <c r="C104" s="58">
        <f t="shared" si="10"/>
        <v>2.5931075856430787</v>
      </c>
      <c r="E104" s="59">
        <f t="shared" si="7"/>
        <v>0.008856244143404985</v>
      </c>
      <c r="H104" s="60">
        <f t="shared" si="11"/>
        <v>1.8186298487637167</v>
      </c>
      <c r="I104" s="59">
        <f t="shared" si="8"/>
        <v>0.0062090131370121145</v>
      </c>
    </row>
    <row r="113" ht="13.5">
      <c r="K113" s="12"/>
    </row>
  </sheetData>
  <printOptions/>
  <pageMargins left="0.79" right="0.79" top="0.98" bottom="0.98" header="0.51" footer="0.51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showGridLines="0" tabSelected="1" workbookViewId="0" topLeftCell="A1">
      <selection activeCell="J12" sqref="J12"/>
    </sheetView>
  </sheetViews>
  <sheetFormatPr defaultColWidth="9.00390625" defaultRowHeight="13.5"/>
  <cols>
    <col min="1" max="1" width="12.75390625" style="0" customWidth="1"/>
    <col min="2" max="2" width="8.00390625" style="0" customWidth="1"/>
    <col min="3" max="3" width="9.75390625" style="0" customWidth="1"/>
    <col min="4" max="4" width="8.75390625" style="0" customWidth="1"/>
    <col min="5" max="5" width="9.25390625" style="0" customWidth="1"/>
    <col min="6" max="6" width="7.00390625" style="0" customWidth="1"/>
    <col min="7" max="7" width="6.25390625" style="0" customWidth="1"/>
  </cols>
  <sheetData>
    <row r="1" ht="17.25">
      <c r="A1" s="1" t="s">
        <v>0</v>
      </c>
    </row>
    <row r="2" spans="1:5" ht="13.5">
      <c r="A2" s="3" t="s">
        <v>49</v>
      </c>
      <c r="B2" s="63"/>
      <c r="E2" s="64" t="s">
        <v>50</v>
      </c>
    </row>
    <row r="3" spans="1:5" ht="13.5">
      <c r="A3" s="3"/>
      <c r="B3" s="63"/>
      <c r="E3" s="64" t="s">
        <v>51</v>
      </c>
    </row>
    <row r="4" spans="1:7" ht="14.25" thickBot="1">
      <c r="A4" s="65" t="s">
        <v>6</v>
      </c>
      <c r="B4" s="63"/>
      <c r="E4" s="4"/>
      <c r="F4" s="66" t="s">
        <v>52</v>
      </c>
      <c r="G4" s="67"/>
    </row>
    <row r="5" spans="1:7" ht="13.5" customHeight="1" thickBot="1">
      <c r="A5" t="s">
        <v>53</v>
      </c>
      <c r="C5" s="68">
        <v>213.25</v>
      </c>
      <c r="D5" t="s">
        <v>8</v>
      </c>
      <c r="E5" s="69" t="s">
        <v>54</v>
      </c>
      <c r="F5" s="70">
        <f>C6-C5</f>
        <v>17.94999999999999</v>
      </c>
      <c r="G5" s="71" t="s">
        <v>16</v>
      </c>
    </row>
    <row r="6" spans="1:7" ht="13.5" customHeight="1">
      <c r="A6" s="71" t="s">
        <v>19</v>
      </c>
      <c r="B6" s="71" t="s">
        <v>20</v>
      </c>
      <c r="C6" s="17">
        <v>231.2</v>
      </c>
      <c r="D6" s="71" t="s">
        <v>16</v>
      </c>
      <c r="E6" s="71"/>
      <c r="F6" s="9"/>
      <c r="G6" s="71"/>
    </row>
    <row r="7" spans="1:6" ht="13.5" customHeight="1">
      <c r="A7" s="71" t="s">
        <v>23</v>
      </c>
      <c r="B7" s="71" t="s">
        <v>21</v>
      </c>
      <c r="C7" s="17">
        <v>23.84</v>
      </c>
      <c r="D7" s="71" t="s">
        <v>22</v>
      </c>
      <c r="E7" s="71"/>
      <c r="F7" s="9"/>
    </row>
    <row r="8" spans="1:7" ht="13.5" customHeight="1">
      <c r="A8" s="72"/>
      <c r="B8" s="71" t="s">
        <v>25</v>
      </c>
      <c r="C8" s="73">
        <f>C6*SIN(RADIANS(C7))-SQRT((C6*SIN(RADIANS(C7)))^2-(C6^2-C5^2))</f>
        <v>65.97868972923526</v>
      </c>
      <c r="D8" s="73">
        <f>C6*SIN(RADIANS(C7))+SQRT((C6*SIN(RADIANS(C7)))^2-(C6^2-C5^2))</f>
        <v>120.91597351720348</v>
      </c>
      <c r="E8" s="71" t="s">
        <v>55</v>
      </c>
      <c r="F8" s="9"/>
      <c r="G8" s="72"/>
    </row>
    <row r="9" spans="1:7" ht="13.5" customHeight="1">
      <c r="A9" s="74"/>
      <c r="B9" s="75" t="s">
        <v>28</v>
      </c>
      <c r="C9" s="27">
        <f>MAXA(C14:C104)</f>
        <v>1.113655977266518</v>
      </c>
      <c r="D9" s="76" t="s">
        <v>24</v>
      </c>
      <c r="E9" s="77" t="s">
        <v>29</v>
      </c>
      <c r="F9" s="30">
        <f>MAXA(E14:E104)</f>
        <v>0.011072434322795562</v>
      </c>
      <c r="G9" s="76"/>
    </row>
    <row r="10" spans="1:7" ht="13.5" customHeight="1">
      <c r="A10" s="78"/>
      <c r="B10" s="79" t="s">
        <v>30</v>
      </c>
      <c r="C10" s="38">
        <f>MINA(C14:C104)</f>
        <v>-1.9194947677925072</v>
      </c>
      <c r="D10" s="72" t="s">
        <v>24</v>
      </c>
      <c r="E10" s="72"/>
      <c r="F10" s="72"/>
      <c r="G10" s="72"/>
    </row>
    <row r="11" spans="1:7" ht="13.5" customHeight="1">
      <c r="A11" s="71" t="s">
        <v>31</v>
      </c>
      <c r="B11" s="71"/>
      <c r="C11" s="71"/>
      <c r="D11" s="67" t="s">
        <v>59</v>
      </c>
      <c r="E11" s="62">
        <v>10</v>
      </c>
      <c r="F11" s="80" t="s">
        <v>46</v>
      </c>
      <c r="G11" s="81"/>
    </row>
    <row r="12" spans="1:10" ht="13.5" customHeight="1">
      <c r="A12" t="s">
        <v>32</v>
      </c>
      <c r="B12" s="47"/>
      <c r="C12" s="47" t="s">
        <v>56</v>
      </c>
      <c r="E12" s="48" t="s">
        <v>33</v>
      </c>
      <c r="G12" s="49"/>
      <c r="J12" s="4"/>
    </row>
    <row r="13" spans="1:7" ht="13.5" customHeight="1">
      <c r="A13" s="48" t="s">
        <v>35</v>
      </c>
      <c r="B13" s="47" t="s">
        <v>36</v>
      </c>
      <c r="C13" s="47" t="s">
        <v>37</v>
      </c>
      <c r="E13" s="48" t="s">
        <v>57</v>
      </c>
      <c r="G13" s="49"/>
    </row>
    <row r="14" spans="1:5" ht="13.5">
      <c r="A14" s="56">
        <v>57.5</v>
      </c>
      <c r="B14" s="57">
        <f aca="true" t="shared" si="0" ref="B14:B45">ASIN(A14/2/$C$6+$C$6/A14*($F$5/$C$6-0.5*($F$5/$C$6)*($F$5/$C$6)))*180/PI()</f>
        <v>25.113120377818753</v>
      </c>
      <c r="C14" s="58">
        <f aca="true" t="shared" si="1" ref="C14:C45">$C$7-B14</f>
        <v>-1.2731203778187528</v>
      </c>
      <c r="E14" s="59">
        <f aca="true" t="shared" si="2" ref="E14:E45">ABS(9*$E$11*TAN(C14*PI()/180)/(PI()*A14))</f>
        <v>0.011072434322795562</v>
      </c>
    </row>
    <row r="15" spans="1:5" ht="13.5">
      <c r="A15" s="56">
        <v>58</v>
      </c>
      <c r="B15" s="57">
        <f t="shared" si="0"/>
        <v>25.01790163690472</v>
      </c>
      <c r="C15" s="58">
        <f t="shared" si="1"/>
        <v>-1.1779016369047213</v>
      </c>
      <c r="E15" s="59">
        <f t="shared" si="2"/>
        <v>0.010155755246397535</v>
      </c>
    </row>
    <row r="16" spans="1:5" ht="13.5">
      <c r="A16" s="56">
        <v>59</v>
      </c>
      <c r="B16" s="57">
        <f t="shared" si="0"/>
        <v>24.835988725524537</v>
      </c>
      <c r="C16" s="58">
        <f t="shared" si="1"/>
        <v>-0.995988725524537</v>
      </c>
      <c r="E16" s="59">
        <f t="shared" si="2"/>
        <v>0.008441432710023596</v>
      </c>
    </row>
    <row r="17" spans="1:5" ht="13.5">
      <c r="A17" s="56">
        <v>60</v>
      </c>
      <c r="B17" s="57">
        <f t="shared" si="0"/>
        <v>24.664938239279845</v>
      </c>
      <c r="C17" s="58">
        <f t="shared" si="1"/>
        <v>-0.8249382392798452</v>
      </c>
      <c r="E17" s="59">
        <f t="shared" si="2"/>
        <v>0.00687496039180522</v>
      </c>
    </row>
    <row r="18" spans="1:5" ht="13.5">
      <c r="A18" s="56">
        <v>61</v>
      </c>
      <c r="B18" s="57">
        <f t="shared" si="0"/>
        <v>24.504183440436208</v>
      </c>
      <c r="C18" s="58">
        <f t="shared" si="1"/>
        <v>-0.6641834404362079</v>
      </c>
      <c r="E18" s="59">
        <f t="shared" si="2"/>
        <v>0.005444370432494816</v>
      </c>
    </row>
    <row r="19" spans="1:5" ht="13.5">
      <c r="A19" s="56">
        <v>62</v>
      </c>
      <c r="B19" s="57">
        <f t="shared" si="0"/>
        <v>24.353197197767727</v>
      </c>
      <c r="C19" s="58">
        <f t="shared" si="1"/>
        <v>-0.5131971977677274</v>
      </c>
      <c r="E19" s="59">
        <f t="shared" si="2"/>
        <v>0.004138797761170402</v>
      </c>
    </row>
    <row r="20" spans="1:5" ht="13.5">
      <c r="A20" s="56">
        <v>63</v>
      </c>
      <c r="B20" s="57">
        <f t="shared" si="0"/>
        <v>24.21148853772651</v>
      </c>
      <c r="C20" s="58">
        <f t="shared" si="1"/>
        <v>-0.3714885377265098</v>
      </c>
      <c r="E20" s="59">
        <f t="shared" si="2"/>
        <v>0.0029483630428678875</v>
      </c>
    </row>
    <row r="21" spans="1:5" ht="13.5">
      <c r="A21" s="56">
        <v>64</v>
      </c>
      <c r="B21" s="57">
        <f t="shared" si="0"/>
        <v>24.078599555119297</v>
      </c>
      <c r="C21" s="58">
        <f t="shared" si="1"/>
        <v>-0.23859955511929698</v>
      </c>
      <c r="E21" s="59">
        <f t="shared" si="2"/>
        <v>0.0018640697998194102</v>
      </c>
    </row>
    <row r="22" spans="1:5" ht="13.5">
      <c r="A22" s="56">
        <v>65</v>
      </c>
      <c r="B22" s="57">
        <f t="shared" si="0"/>
        <v>23.95410263971086</v>
      </c>
      <c r="C22" s="58">
        <f t="shared" si="1"/>
        <v>-0.1141026397108611</v>
      </c>
      <c r="E22" s="59">
        <f t="shared" si="2"/>
        <v>0.0008777137734807752</v>
      </c>
    </row>
    <row r="23" spans="1:5" ht="13.5">
      <c r="A23" s="56">
        <v>66</v>
      </c>
      <c r="B23" s="57">
        <f t="shared" si="0"/>
        <v>23.837597981187532</v>
      </c>
      <c r="C23" s="58">
        <f t="shared" si="1"/>
        <v>0.002402018812468043</v>
      </c>
      <c r="E23" s="59">
        <f t="shared" si="2"/>
        <v>1.8197112226327764E-05</v>
      </c>
    </row>
    <row r="24" spans="1:5" ht="13.5">
      <c r="A24" s="56">
        <v>67</v>
      </c>
      <c r="B24" s="57">
        <f t="shared" si="0"/>
        <v>23.728711319998244</v>
      </c>
      <c r="C24" s="58">
        <f t="shared" si="1"/>
        <v>0.11128868000175629</v>
      </c>
      <c r="E24" s="59">
        <f t="shared" si="2"/>
        <v>0.0008305135817636901</v>
      </c>
    </row>
    <row r="25" spans="1:5" ht="13.5">
      <c r="A25" s="56">
        <v>68</v>
      </c>
      <c r="B25" s="57">
        <f t="shared" si="0"/>
        <v>23.627091915904803</v>
      </c>
      <c r="C25" s="58">
        <f t="shared" si="1"/>
        <v>0.21290808409519713</v>
      </c>
      <c r="E25" s="59">
        <f t="shared" si="2"/>
        <v>0.0015655078240014028</v>
      </c>
    </row>
    <row r="26" spans="1:5" ht="13.5">
      <c r="A26" s="56">
        <v>69</v>
      </c>
      <c r="B26" s="57">
        <f t="shared" si="0"/>
        <v>23.532410709745484</v>
      </c>
      <c r="C26" s="58">
        <f t="shared" si="1"/>
        <v>0.30758929025451565</v>
      </c>
      <c r="E26" s="59">
        <f t="shared" si="2"/>
        <v>0.0022289293131738403</v>
      </c>
    </row>
    <row r="27" spans="1:5" ht="13.5">
      <c r="A27" s="56">
        <v>70</v>
      </c>
      <c r="B27" s="57">
        <f t="shared" si="0"/>
        <v>23.444358657052785</v>
      </c>
      <c r="C27" s="58">
        <f t="shared" si="1"/>
        <v>0.395641342947215</v>
      </c>
      <c r="E27" s="59">
        <f t="shared" si="2"/>
        <v>0.0028260545103062835</v>
      </c>
    </row>
    <row r="28" spans="1:5" ht="13.5">
      <c r="A28" s="56">
        <v>71</v>
      </c>
      <c r="B28" s="57">
        <f t="shared" si="0"/>
        <v>23.362645214853</v>
      </c>
      <c r="C28" s="58">
        <f t="shared" si="1"/>
        <v>0.4773547851469999</v>
      </c>
      <c r="E28" s="59">
        <f t="shared" si="2"/>
        <v>0.003361731198873789</v>
      </c>
    </row>
    <row r="29" spans="1:5" ht="13.5">
      <c r="A29" s="56">
        <v>72</v>
      </c>
      <c r="B29" s="57">
        <f t="shared" si="0"/>
        <v>23.286996965283922</v>
      </c>
      <c r="C29" s="58">
        <f t="shared" si="1"/>
        <v>0.5530030347160775</v>
      </c>
      <c r="E29" s="59">
        <f t="shared" si="2"/>
        <v>0.003840418105305379</v>
      </c>
    </row>
    <row r="30" spans="1:5" ht="13.5">
      <c r="A30" s="56">
        <v>73</v>
      </c>
      <c r="B30" s="57">
        <f t="shared" si="0"/>
        <v>23.21715636165597</v>
      </c>
      <c r="C30" s="58">
        <f t="shared" si="1"/>
        <v>0.6228436383440297</v>
      </c>
      <c r="E30" s="59">
        <f t="shared" si="2"/>
        <v>0.0042662203673226205</v>
      </c>
    </row>
    <row r="31" spans="1:5" ht="13.5">
      <c r="A31" s="56">
        <v>74</v>
      </c>
      <c r="B31" s="57">
        <f t="shared" si="0"/>
        <v>23.152880584300416</v>
      </c>
      <c r="C31" s="58">
        <f t="shared" si="1"/>
        <v>0.6871194156995841</v>
      </c>
      <c r="E31" s="59">
        <f t="shared" si="2"/>
        <v>0.0046429213384544775</v>
      </c>
    </row>
    <row r="32" spans="1:5" ht="13.5">
      <c r="A32" s="56">
        <v>75</v>
      </c>
      <c r="B32" s="57">
        <f t="shared" si="0"/>
        <v>23.093940495036826</v>
      </c>
      <c r="C32" s="58">
        <f t="shared" si="1"/>
        <v>0.7460595049631742</v>
      </c>
      <c r="E32" s="59">
        <f t="shared" si="2"/>
        <v>0.004974011153305089</v>
      </c>
    </row>
    <row r="33" spans="1:5" ht="13.5">
      <c r="A33" s="56">
        <v>76</v>
      </c>
      <c r="B33" s="57">
        <f t="shared" si="0"/>
        <v>23.040119680384393</v>
      </c>
      <c r="C33" s="58">
        <f t="shared" si="1"/>
        <v>0.7998803196156068</v>
      </c>
      <c r="E33" s="59">
        <f t="shared" si="2"/>
        <v>0.005262712423538526</v>
      </c>
    </row>
    <row r="34" spans="1:5" ht="13.5">
      <c r="A34" s="56">
        <v>77</v>
      </c>
      <c r="B34" s="57">
        <f t="shared" si="0"/>
        <v>22.991213574766615</v>
      </c>
      <c r="C34" s="58">
        <f t="shared" si="1"/>
        <v>0.848786425233385</v>
      </c>
      <c r="E34" s="59">
        <f t="shared" si="2"/>
        <v>0.005512003387655594</v>
      </c>
    </row>
    <row r="35" spans="1:5" ht="13.5">
      <c r="A35" s="56">
        <v>78</v>
      </c>
      <c r="B35" s="57">
        <f t="shared" si="0"/>
        <v>22.9470286559407</v>
      </c>
      <c r="C35" s="58">
        <f t="shared" si="1"/>
        <v>0.8929713440593012</v>
      </c>
      <c r="E35" s="59">
        <f t="shared" si="2"/>
        <v>0.005724638797276106</v>
      </c>
    </row>
    <row r="36" spans="1:5" ht="13.5">
      <c r="A36" s="56">
        <v>79</v>
      </c>
      <c r="B36" s="57">
        <f t="shared" si="0"/>
        <v>22.90738170574104</v>
      </c>
      <c r="C36" s="58">
        <f t="shared" si="1"/>
        <v>0.9326182942589583</v>
      </c>
      <c r="E36" s="59">
        <f t="shared" si="2"/>
        <v>0.005903168787823556</v>
      </c>
    </row>
    <row r="37" spans="1:5" ht="13.5">
      <c r="A37" s="56">
        <v>80</v>
      </c>
      <c r="B37" s="57">
        <f t="shared" si="0"/>
        <v>22.872099129978462</v>
      </c>
      <c r="C37" s="58">
        <f t="shared" si="1"/>
        <v>0.9679008700215377</v>
      </c>
      <c r="E37" s="59">
        <f t="shared" si="2"/>
        <v>0.006049955951400599</v>
      </c>
    </row>
    <row r="38" spans="1:5" ht="13.5">
      <c r="A38" s="56">
        <v>81</v>
      </c>
      <c r="B38" s="57">
        <f t="shared" si="0"/>
        <v>22.841016331997476</v>
      </c>
      <c r="C38" s="58">
        <f t="shared" si="1"/>
        <v>0.9989836680025235</v>
      </c>
      <c r="E38" s="59">
        <f t="shared" si="2"/>
        <v>0.006167190803552908</v>
      </c>
    </row>
    <row r="39" spans="1:5" ht="13.5">
      <c r="A39" s="56">
        <v>82</v>
      </c>
      <c r="B39" s="57">
        <f t="shared" si="0"/>
        <v>22.813977134974753</v>
      </c>
      <c r="C39" s="58">
        <f t="shared" si="1"/>
        <v>1.0260228650252472</v>
      </c>
      <c r="E39" s="59">
        <f t="shared" si="2"/>
        <v>0.006256905812964145</v>
      </c>
    </row>
    <row r="40" spans="1:5" ht="13.5">
      <c r="A40" s="56">
        <v>83</v>
      </c>
      <c r="B40" s="57">
        <f t="shared" si="0"/>
        <v>22.790833248554836</v>
      </c>
      <c r="C40" s="58">
        <f t="shared" si="1"/>
        <v>1.0491667514451635</v>
      </c>
      <c r="E40" s="59">
        <f t="shared" si="2"/>
        <v>0.006320988143405369</v>
      </c>
    </row>
    <row r="41" spans="1:5" ht="13.5">
      <c r="A41" s="56">
        <v>84</v>
      </c>
      <c r="B41" s="57">
        <f t="shared" si="0"/>
        <v>22.77144377587141</v>
      </c>
      <c r="C41" s="58">
        <f t="shared" si="1"/>
        <v>1.0685562241285886</v>
      </c>
      <c r="E41" s="59">
        <f t="shared" si="2"/>
        <v>0.00636119124007425</v>
      </c>
    </row>
    <row r="42" spans="1:5" ht="13.5">
      <c r="A42" s="56">
        <v>85</v>
      </c>
      <c r="B42" s="57">
        <f t="shared" si="0"/>
        <v>22.755674757403305</v>
      </c>
      <c r="C42" s="58">
        <f t="shared" si="1"/>
        <v>1.0843252425966945</v>
      </c>
      <c r="E42" s="59">
        <f t="shared" si="2"/>
        <v>0.006379145377439137</v>
      </c>
    </row>
    <row r="43" spans="1:5" ht="13.5">
      <c r="A43" s="56">
        <v>86</v>
      </c>
      <c r="B43" s="57">
        <f t="shared" si="0"/>
        <v>22.743398748469236</v>
      </c>
      <c r="C43" s="58">
        <f t="shared" si="1"/>
        <v>1.096601251530764</v>
      </c>
      <c r="E43" s="59">
        <f t="shared" si="2"/>
        <v>0.0063763672725610935</v>
      </c>
    </row>
    <row r="44" spans="1:5" ht="13.5">
      <c r="A44" s="56">
        <v>87</v>
      </c>
      <c r="B44" s="57">
        <f t="shared" si="0"/>
        <v>22.734494427481028</v>
      </c>
      <c r="C44" s="58">
        <f t="shared" si="1"/>
        <v>1.1055055725189717</v>
      </c>
      <c r="E44" s="59">
        <f t="shared" si="2"/>
        <v>0.006354268856339625</v>
      </c>
    </row>
    <row r="45" spans="1:5" ht="13.5">
      <c r="A45" s="56">
        <v>88</v>
      </c>
      <c r="B45" s="57">
        <f t="shared" si="0"/>
        <v>22.72884623235529</v>
      </c>
      <c r="C45" s="58">
        <f t="shared" si="1"/>
        <v>1.1111537676447085</v>
      </c>
      <c r="E45" s="59">
        <f t="shared" si="2"/>
        <v>0.006314165285006901</v>
      </c>
    </row>
    <row r="46" spans="1:5" ht="13.5">
      <c r="A46" s="56">
        <v>89</v>
      </c>
      <c r="B46" s="57">
        <f aca="true" t="shared" si="3" ref="B46:B77">ASIN(A46/2/$C$6+$C$6/A46*($F$5/$C$6-0.5*($F$5/$C$6)*($F$5/$C$6)))*180/PI()</f>
        <v>22.726344022733482</v>
      </c>
      <c r="C46" s="58">
        <f aca="true" t="shared" si="4" ref="C46:C77">$C$7-B46</f>
        <v>1.113655977266518</v>
      </c>
      <c r="E46" s="59">
        <f aca="true" t="shared" si="5" ref="E46:E77">ABS(9*$E$11*TAN(C46*PI()/180)/(PI()*A46))</f>
        <v>0.006257282265288547</v>
      </c>
    </row>
    <row r="47" spans="1:5" ht="13.5">
      <c r="A47" s="56">
        <v>90</v>
      </c>
      <c r="B47" s="57">
        <f t="shared" si="3"/>
        <v>22.726882765883637</v>
      </c>
      <c r="C47" s="58">
        <f t="shared" si="4"/>
        <v>1.1131172341163627</v>
      </c>
      <c r="E47" s="59">
        <f t="shared" si="5"/>
        <v>0.006184762758798124</v>
      </c>
    </row>
    <row r="48" spans="1:5" ht="13.5">
      <c r="A48" s="56">
        <v>91</v>
      </c>
      <c r="B48" s="57">
        <f t="shared" si="3"/>
        <v>22.730362244356115</v>
      </c>
      <c r="C48" s="58">
        <f t="shared" si="4"/>
        <v>1.1096377556438846</v>
      </c>
      <c r="E48" s="59">
        <f t="shared" si="5"/>
        <v>0.006097673124305478</v>
      </c>
    </row>
    <row r="49" spans="1:5" ht="13.5">
      <c r="A49" s="56">
        <v>92</v>
      </c>
      <c r="B49" s="57">
        <f t="shared" si="3"/>
        <v>22.736686783644114</v>
      </c>
      <c r="C49" s="58">
        <f t="shared" si="4"/>
        <v>1.103313216355886</v>
      </c>
      <c r="E49" s="59">
        <f t="shared" si="5"/>
        <v>0.0059970087503934755</v>
      </c>
    </row>
    <row r="50" spans="1:5" ht="13.5">
      <c r="A50" s="56">
        <v>93</v>
      </c>
      <c r="B50" s="57">
        <f t="shared" si="3"/>
        <v>22.74576499826009</v>
      </c>
      <c r="C50" s="58">
        <f t="shared" si="4"/>
        <v>1.0942350017399107</v>
      </c>
      <c r="E50" s="59">
        <f t="shared" si="5"/>
        <v>0.005883699225591623</v>
      </c>
    </row>
    <row r="51" spans="1:5" ht="13.5">
      <c r="A51" s="56">
        <v>94</v>
      </c>
      <c r="B51" s="57">
        <f t="shared" si="3"/>
        <v>22.75750955478208</v>
      </c>
      <c r="C51" s="58">
        <f t="shared" si="4"/>
        <v>1.0824904452179211</v>
      </c>
      <c r="E51" s="59">
        <f t="shared" si="5"/>
        <v>0.0057586130882693355</v>
      </c>
    </row>
    <row r="52" spans="1:5" ht="13.5">
      <c r="A52" s="56">
        <v>95</v>
      </c>
      <c r="B52" s="57">
        <f t="shared" si="3"/>
        <v>22.771836950553798</v>
      </c>
      <c r="C52" s="58">
        <f t="shared" si="4"/>
        <v>1.068163049446202</v>
      </c>
      <c r="E52" s="59">
        <f t="shared" si="5"/>
        <v>0.0056225621942962165</v>
      </c>
    </row>
    <row r="53" spans="1:5" ht="13.5">
      <c r="A53" s="56">
        <v>96</v>
      </c>
      <c r="B53" s="57">
        <f t="shared" si="3"/>
        <v>22.788667306837855</v>
      </c>
      <c r="C53" s="58">
        <f t="shared" si="4"/>
        <v>1.051332693162145</v>
      </c>
      <c r="E53" s="59">
        <f t="shared" si="5"/>
        <v>0.005476305736682379</v>
      </c>
    </row>
    <row r="54" spans="1:5" ht="13.5">
      <c r="A54" s="56">
        <v>97</v>
      </c>
      <c r="B54" s="57">
        <f t="shared" si="3"/>
        <v>22.807924175326512</v>
      </c>
      <c r="C54" s="58">
        <f t="shared" si="4"/>
        <v>1.0320758246734876</v>
      </c>
      <c r="E54" s="59">
        <f t="shared" si="5"/>
        <v>0.0053205539480276716</v>
      </c>
    </row>
    <row r="55" spans="1:5" ht="13.5">
      <c r="A55" s="56">
        <v>98</v>
      </c>
      <c r="B55" s="57">
        <f t="shared" si="3"/>
        <v>22.82953435700877</v>
      </c>
      <c r="C55" s="58">
        <f t="shared" si="4"/>
        <v>1.0104656429912282</v>
      </c>
      <c r="E55" s="59">
        <f t="shared" si="5"/>
        <v>0.0051559715135936395</v>
      </c>
    </row>
    <row r="56" spans="1:5" ht="13.5">
      <c r="A56" s="56">
        <v>99</v>
      </c>
      <c r="B56" s="57">
        <f t="shared" si="3"/>
        <v>22.853427732477943</v>
      </c>
      <c r="C56" s="58">
        <f t="shared" si="4"/>
        <v>0.9865722675220567</v>
      </c>
      <c r="E56" s="59">
        <f t="shared" si="5"/>
        <v>0.004983180720119437</v>
      </c>
    </row>
    <row r="57" spans="1:5" ht="13.5">
      <c r="A57" s="56">
        <v>100</v>
      </c>
      <c r="B57" s="57">
        <f t="shared" si="3"/>
        <v>22.87953710284096</v>
      </c>
      <c r="C57" s="58">
        <f t="shared" si="4"/>
        <v>0.9604628971590401</v>
      </c>
      <c r="E57" s="59">
        <f t="shared" si="5"/>
        <v>0.004802764363096597</v>
      </c>
    </row>
    <row r="58" spans="1:5" ht="13.5">
      <c r="A58" s="56">
        <v>101</v>
      </c>
      <c r="B58" s="57">
        <f t="shared" si="3"/>
        <v>22.90779804046077</v>
      </c>
      <c r="C58" s="58">
        <f t="shared" si="4"/>
        <v>0.9322019595392312</v>
      </c>
      <c r="E58" s="59">
        <f t="shared" si="5"/>
        <v>0.0046152684330624475</v>
      </c>
    </row>
    <row r="59" spans="1:5" ht="13.5">
      <c r="A59" s="56">
        <v>102</v>
      </c>
      <c r="B59" s="57">
        <f t="shared" si="3"/>
        <v>22.938148748826496</v>
      </c>
      <c r="C59" s="58">
        <f t="shared" si="4"/>
        <v>0.901851251173504</v>
      </c>
      <c r="E59" s="59">
        <f t="shared" si="5"/>
        <v>0.00442120459954172</v>
      </c>
    </row>
    <row r="60" spans="1:5" ht="13.5">
      <c r="A60" s="56">
        <v>103</v>
      </c>
      <c r="B60" s="57">
        <f t="shared" si="3"/>
        <v>22.970529930903478</v>
      </c>
      <c r="C60" s="58">
        <f t="shared" si="4"/>
        <v>0.869470069096522</v>
      </c>
      <c r="E60" s="59">
        <f t="shared" si="5"/>
        <v>0.0042210525095345095</v>
      </c>
    </row>
    <row r="61" spans="1:5" ht="13.5">
      <c r="A61" s="56">
        <v>104</v>
      </c>
      <c r="B61" s="57">
        <f t="shared" si="3"/>
        <v>23.004884665367797</v>
      </c>
      <c r="C61" s="58">
        <f t="shared" si="4"/>
        <v>0.8351153346322029</v>
      </c>
      <c r="E61" s="59">
        <f t="shared" si="5"/>
        <v>0.004015261915891848</v>
      </c>
    </row>
    <row r="62" spans="1:5" ht="13.5">
      <c r="A62" s="56">
        <v>105</v>
      </c>
      <c r="B62" s="57">
        <f t="shared" si="3"/>
        <v>23.04115829017725</v>
      </c>
      <c r="C62" s="58">
        <f t="shared" si="4"/>
        <v>0.7988417098227494</v>
      </c>
      <c r="E62" s="59">
        <f t="shared" si="5"/>
        <v>0.003804254649522557</v>
      </c>
    </row>
    <row r="63" spans="1:5" ht="13.5">
      <c r="A63" s="56">
        <v>106</v>
      </c>
      <c r="B63" s="57">
        <f t="shared" si="3"/>
        <v>23.07929829297421</v>
      </c>
      <c r="C63" s="58">
        <f t="shared" si="4"/>
        <v>0.7607017070257882</v>
      </c>
      <c r="E63" s="59">
        <f t="shared" si="5"/>
        <v>0.0035884264481146847</v>
      </c>
    </row>
    <row r="64" spans="1:5" ht="13.5">
      <c r="A64" s="56">
        <v>107</v>
      </c>
      <c r="B64" s="57">
        <f t="shared" si="3"/>
        <v>23.11925420785523</v>
      </c>
      <c r="C64" s="58">
        <f t="shared" si="4"/>
        <v>0.7207457921447684</v>
      </c>
      <c r="E64" s="59">
        <f t="shared" si="5"/>
        <v>0.0033681486529204643</v>
      </c>
    </row>
    <row r="65" spans="1:5" ht="13.5">
      <c r="A65" s="56">
        <v>108</v>
      </c>
      <c r="B65" s="57">
        <f t="shared" si="3"/>
        <v>23.160977518078198</v>
      </c>
      <c r="C65" s="58">
        <f t="shared" si="4"/>
        <v>0.6790224819218018</v>
      </c>
      <c r="E65" s="59">
        <f t="shared" si="5"/>
        <v>0.0031437697841302423</v>
      </c>
    </row>
    <row r="66" spans="1:5" ht="13.5">
      <c r="A66" s="56">
        <v>109</v>
      </c>
      <c r="B66" s="57">
        <f t="shared" si="3"/>
        <v>23.204421564310884</v>
      </c>
      <c r="C66" s="58">
        <f t="shared" si="4"/>
        <v>0.6355784356891157</v>
      </c>
      <c r="E66" s="59">
        <f t="shared" si="5"/>
        <v>0.0029156170044358316</v>
      </c>
    </row>
    <row r="67" spans="1:5" ht="13.5">
      <c r="A67" s="56">
        <v>110</v>
      </c>
      <c r="B67" s="57">
        <f t="shared" si="3"/>
        <v>23.24954145805472</v>
      </c>
      <c r="C67" s="58">
        <f t="shared" si="4"/>
        <v>0.5904585419452815</v>
      </c>
      <c r="E67" s="59">
        <f t="shared" si="5"/>
        <v>0.0026839974795484656</v>
      </c>
    </row>
    <row r="68" spans="1:5" ht="13.5">
      <c r="A68" s="56">
        <v>111</v>
      </c>
      <c r="B68" s="57">
        <f t="shared" si="3"/>
        <v>23.29629399990517</v>
      </c>
      <c r="C68" s="58">
        <f t="shared" si="4"/>
        <v>0.5437060000948293</v>
      </c>
      <c r="E68" s="59">
        <f t="shared" si="5"/>
        <v>0.0024491996436802692</v>
      </c>
    </row>
    <row r="69" spans="1:5" ht="13.5">
      <c r="A69" s="56">
        <v>112</v>
      </c>
      <c r="B69" s="57">
        <f t="shared" si="3"/>
        <v>23.34463760233522</v>
      </c>
      <c r="C69" s="58">
        <f t="shared" si="4"/>
        <v>0.4953623976647812</v>
      </c>
      <c r="E69" s="59">
        <f t="shared" si="5"/>
        <v>0.002211494377313975</v>
      </c>
    </row>
    <row r="70" spans="1:5" ht="13.5">
      <c r="A70" s="56">
        <v>113</v>
      </c>
      <c r="B70" s="57">
        <f t="shared" si="3"/>
        <v>23.39453221671181</v>
      </c>
      <c r="C70" s="58">
        <f t="shared" si="4"/>
        <v>0.4454677832881906</v>
      </c>
      <c r="E70" s="59">
        <f t="shared" si="5"/>
        <v>0.0019711361039632994</v>
      </c>
    </row>
    <row r="71" spans="1:5" ht="13.5">
      <c r="A71" s="56">
        <v>114</v>
      </c>
      <c r="B71" s="57">
        <f t="shared" si="3"/>
        <v>23.445939264275896</v>
      </c>
      <c r="C71" s="58">
        <f t="shared" si="4"/>
        <v>0.3940607357241035</v>
      </c>
      <c r="E71" s="59">
        <f t="shared" si="5"/>
        <v>0.0017283638120655553</v>
      </c>
    </row>
    <row r="72" spans="1:5" ht="13.5">
      <c r="A72" s="56">
        <v>115</v>
      </c>
      <c r="B72" s="57">
        <f t="shared" si="3"/>
        <v>23.49882157083667</v>
      </c>
      <c r="C72" s="58">
        <f t="shared" si="4"/>
        <v>0.3411784291633282</v>
      </c>
      <c r="E72" s="59">
        <f t="shared" si="5"/>
        <v>0.0014834020076339592</v>
      </c>
    </row>
    <row r="73" spans="1:5" ht="13.5">
      <c r="A73" s="56">
        <v>116</v>
      </c>
      <c r="B73" s="57">
        <f t="shared" si="3"/>
        <v>23.55314330494801</v>
      </c>
      <c r="C73" s="58">
        <f t="shared" si="4"/>
        <v>0.2868566950519913</v>
      </c>
      <c r="E73" s="59">
        <f t="shared" si="5"/>
        <v>0.0012364616028343418</v>
      </c>
    </row>
    <row r="74" spans="1:5" ht="13.5">
      <c r="A74" s="56">
        <v>117</v>
      </c>
      <c r="B74" s="57">
        <f t="shared" si="3"/>
        <v>23.608869919351985</v>
      </c>
      <c r="C74" s="58">
        <f t="shared" si="4"/>
        <v>0.23113008064801477</v>
      </c>
      <c r="D74" s="4"/>
      <c r="E74" s="59">
        <f t="shared" si="5"/>
        <v>0.0009877407452261867</v>
      </c>
    </row>
    <row r="75" spans="1:5" ht="13.5">
      <c r="A75" s="56">
        <v>118</v>
      </c>
      <c r="B75" s="57">
        <f t="shared" si="3"/>
        <v>23.665968095489184</v>
      </c>
      <c r="C75" s="58">
        <f t="shared" si="4"/>
        <v>0.17403190451081585</v>
      </c>
      <c r="E75" s="59">
        <f t="shared" si="5"/>
        <v>0.0007374255920242096</v>
      </c>
    </row>
    <row r="76" spans="1:5" ht="13.5">
      <c r="A76" s="56">
        <v>119</v>
      </c>
      <c r="B76" s="57">
        <f t="shared" si="3"/>
        <v>23.72440569088961</v>
      </c>
      <c r="C76" s="58">
        <f t="shared" si="4"/>
        <v>0.1155943091103886</v>
      </c>
      <c r="E76" s="59">
        <f t="shared" si="5"/>
        <v>0.0004856910333848356</v>
      </c>
    </row>
    <row r="77" spans="1:5" ht="13.5">
      <c r="A77" s="56">
        <v>120</v>
      </c>
      <c r="B77" s="57">
        <f t="shared" si="3"/>
        <v>23.784151689270956</v>
      </c>
      <c r="C77" s="58">
        <f t="shared" si="4"/>
        <v>0.055848310729043504</v>
      </c>
      <c r="E77" s="59">
        <f t="shared" si="5"/>
        <v>0.00023270136840180926</v>
      </c>
    </row>
    <row r="78" spans="1:5" ht="13.5">
      <c r="A78" s="56">
        <v>121</v>
      </c>
      <c r="B78" s="57">
        <f aca="true" t="shared" si="6" ref="B78:B104">ASIN(A78/2/$C$6+$C$6/A78*($F$5/$C$6-0.5*($F$5/$C$6)*($F$5/$C$6)))*180/PI()</f>
        <v>23.84517615318253</v>
      </c>
      <c r="C78" s="58">
        <f aca="true" t="shared" si="7" ref="C78:C104">$C$7-B78</f>
        <v>-0.005176153182528509</v>
      </c>
      <c r="E78" s="59">
        <f aca="true" t="shared" si="8" ref="E78:E104">ABS(9*$E$11*TAN(C78*PI()/180)/(PI()*A78))</f>
        <v>2.1389062795909922E-05</v>
      </c>
    </row>
    <row r="79" spans="1:5" ht="13.5">
      <c r="A79" s="56">
        <v>122</v>
      </c>
      <c r="B79" s="57">
        <f t="shared" si="6"/>
        <v>23.907450179044627</v>
      </c>
      <c r="C79" s="58">
        <f t="shared" si="7"/>
        <v>-0.06745017904462713</v>
      </c>
      <c r="E79" s="59">
        <f t="shared" si="8"/>
        <v>0.0002764352877196453</v>
      </c>
    </row>
    <row r="80" spans="1:5" ht="13.5">
      <c r="A80" s="56">
        <v>123</v>
      </c>
      <c r="B80" s="57">
        <f t="shared" si="6"/>
        <v>23.970945854442675</v>
      </c>
      <c r="C80" s="58">
        <f t="shared" si="7"/>
        <v>-0.13094585444267537</v>
      </c>
      <c r="E80" s="59">
        <f t="shared" si="8"/>
        <v>0.000532301148087184</v>
      </c>
    </row>
    <row r="81" spans="1:5" ht="13.5">
      <c r="A81" s="56">
        <v>124</v>
      </c>
      <c r="B81" s="57">
        <f t="shared" si="6"/>
        <v>24.03563621754529</v>
      </c>
      <c r="C81" s="58">
        <f t="shared" si="7"/>
        <v>-0.19563621754528882</v>
      </c>
      <c r="E81" s="59">
        <f t="shared" si="8"/>
        <v>0.0007888587816221432</v>
      </c>
    </row>
    <row r="82" spans="1:5" ht="13.5">
      <c r="A82" s="56">
        <v>125</v>
      </c>
      <c r="B82" s="57">
        <f t="shared" si="6"/>
        <v>24.101495218523837</v>
      </c>
      <c r="C82" s="58">
        <f t="shared" si="7"/>
        <v>-0.2614952185238373</v>
      </c>
      <c r="E82" s="59">
        <f t="shared" si="8"/>
        <v>0.001045988136632161</v>
      </c>
    </row>
    <row r="83" spans="1:5" ht="13.5">
      <c r="A83" s="56">
        <v>126</v>
      </c>
      <c r="B83" s="57">
        <f t="shared" si="6"/>
        <v>24.1684976828592</v>
      </c>
      <c r="C83" s="58">
        <f t="shared" si="7"/>
        <v>-0.3284976828592008</v>
      </c>
      <c r="E83" s="59">
        <f t="shared" si="8"/>
        <v>0.0013035765170992537</v>
      </c>
    </row>
    <row r="84" spans="1:5" ht="13.5">
      <c r="A84" s="56">
        <v>127</v>
      </c>
      <c r="B84" s="57">
        <f t="shared" si="6"/>
        <v>24.23661927642876</v>
      </c>
      <c r="C84" s="58">
        <f t="shared" si="7"/>
        <v>-0.3966192764287584</v>
      </c>
      <c r="E84" s="59">
        <f t="shared" si="8"/>
        <v>0.0015615181561869224</v>
      </c>
    </row>
    <row r="85" spans="1:5" ht="13.5">
      <c r="A85" s="56">
        <v>128</v>
      </c>
      <c r="B85" s="57">
        <f t="shared" si="6"/>
        <v>24.305836472273683</v>
      </c>
      <c r="C85" s="58">
        <f t="shared" si="7"/>
        <v>-0.46583647227368274</v>
      </c>
      <c r="E85" s="59">
        <f t="shared" si="8"/>
        <v>0.0018197138162265973</v>
      </c>
    </row>
    <row r="86" spans="1:5" ht="13.5">
      <c r="A86" s="56">
        <v>129</v>
      </c>
      <c r="B86" s="57">
        <f t="shared" si="6"/>
        <v>24.376126518952915</v>
      </c>
      <c r="C86" s="58">
        <f t="shared" si="7"/>
        <v>-0.5361265189529156</v>
      </c>
      <c r="E86" s="59">
        <f t="shared" si="8"/>
        <v>0.0020780704133902084</v>
      </c>
    </row>
    <row r="87" spans="1:5" ht="13.5">
      <c r="A87" s="56">
        <v>130</v>
      </c>
      <c r="B87" s="57">
        <f t="shared" si="6"/>
        <v>24.447467410396</v>
      </c>
      <c r="C87" s="58">
        <f t="shared" si="7"/>
        <v>-0.6074674103960014</v>
      </c>
      <c r="E87" s="59">
        <f t="shared" si="8"/>
        <v>0.00233650066538794</v>
      </c>
    </row>
    <row r="88" spans="1:5" ht="13.5">
      <c r="A88" s="56">
        <v>131</v>
      </c>
      <c r="B88" s="57">
        <f t="shared" si="6"/>
        <v>24.51983785717292</v>
      </c>
      <c r="C88" s="58">
        <f t="shared" si="7"/>
        <v>-0.6798378571729202</v>
      </c>
      <c r="E88" s="59">
        <f t="shared" si="8"/>
        <v>0.002594922760654077</v>
      </c>
    </row>
    <row r="89" spans="1:5" ht="13.5">
      <c r="A89" s="56">
        <v>132</v>
      </c>
      <c r="B89" s="57">
        <f t="shared" si="6"/>
        <v>24.593217259103596</v>
      </c>
      <c r="C89" s="58">
        <f t="shared" si="7"/>
        <v>-0.7532172591035966</v>
      </c>
      <c r="E89" s="59">
        <f t="shared" si="8"/>
        <v>0.002853260047593832</v>
      </c>
    </row>
    <row r="90" spans="1:5" ht="13.5">
      <c r="A90" s="56">
        <v>133</v>
      </c>
      <c r="B90" s="57">
        <f t="shared" si="6"/>
        <v>24.667585679134987</v>
      </c>
      <c r="C90" s="58">
        <f t="shared" si="7"/>
        <v>-0.8275856791349874</v>
      </c>
      <c r="E90" s="59">
        <f t="shared" si="8"/>
        <v>0.0031114407425692258</v>
      </c>
    </row>
    <row r="91" spans="1:5" ht="13.5">
      <c r="A91" s="56">
        <v>134</v>
      </c>
      <c r="B91" s="57">
        <f t="shared" si="6"/>
        <v>24.742923818417868</v>
      </c>
      <c r="C91" s="58">
        <f t="shared" si="7"/>
        <v>-0.9029238184178681</v>
      </c>
      <c r="E91" s="59">
        <f t="shared" si="8"/>
        <v>0.0033693976553964247</v>
      </c>
    </row>
    <row r="92" spans="1:5" ht="13.5">
      <c r="A92" s="56">
        <v>135</v>
      </c>
      <c r="B92" s="57">
        <f t="shared" si="6"/>
        <v>24.819212992519663</v>
      </c>
      <c r="C92" s="58">
        <f t="shared" si="7"/>
        <v>-0.9792129925196633</v>
      </c>
      <c r="E92" s="59">
        <f t="shared" si="8"/>
        <v>0.003627067931215085</v>
      </c>
    </row>
    <row r="93" spans="1:5" ht="13.5">
      <c r="A93" s="56">
        <v>136</v>
      </c>
      <c r="B93" s="57">
        <f t="shared" si="6"/>
        <v>24.896435108713522</v>
      </c>
      <c r="C93" s="58">
        <f t="shared" si="7"/>
        <v>-1.0564351087135222</v>
      </c>
      <c r="E93" s="59">
        <f t="shared" si="8"/>
        <v>0.0038843928076711227</v>
      </c>
    </row>
    <row r="94" spans="1:5" ht="13.5">
      <c r="A94" s="56">
        <v>137</v>
      </c>
      <c r="B94" s="57">
        <f t="shared" si="6"/>
        <v>24.974572644287218</v>
      </c>
      <c r="C94" s="58">
        <f t="shared" si="7"/>
        <v>-1.1345726442872177</v>
      </c>
      <c r="E94" s="59">
        <f t="shared" si="8"/>
        <v>0.004141317386428325</v>
      </c>
    </row>
    <row r="95" spans="1:5" ht="13.5">
      <c r="A95" s="56">
        <v>138</v>
      </c>
      <c r="B95" s="57">
        <f t="shared" si="6"/>
        <v>25.053608625819244</v>
      </c>
      <c r="C95" s="58">
        <f t="shared" si="7"/>
        <v>-1.2136086258192442</v>
      </c>
      <c r="E95" s="59">
        <f t="shared" si="8"/>
        <v>0.004397790418094687</v>
      </c>
    </row>
    <row r="96" spans="1:5" ht="13.5">
      <c r="A96" s="56">
        <v>139</v>
      </c>
      <c r="B96" s="57">
        <f t="shared" si="6"/>
        <v>25.133526609372097</v>
      </c>
      <c r="C96" s="58">
        <f t="shared" si="7"/>
        <v>-1.2935266093720976</v>
      </c>
      <c r="E96" s="59">
        <f t="shared" si="8"/>
        <v>0.004653764099711225</v>
      </c>
    </row>
    <row r="97" spans="1:5" ht="13.5">
      <c r="A97" s="56">
        <v>140</v>
      </c>
      <c r="B97" s="57">
        <f t="shared" si="6"/>
        <v>25.214310661556095</v>
      </c>
      <c r="C97" s="58">
        <f t="shared" si="7"/>
        <v>-1.3743106615560947</v>
      </c>
      <c r="E97" s="59">
        <f t="shared" si="8"/>
        <v>0.004909193884011541</v>
      </c>
    </row>
    <row r="98" spans="1:5" ht="13.5">
      <c r="A98" s="56">
        <v>141</v>
      </c>
      <c r="B98" s="57">
        <f t="shared" si="6"/>
        <v>25.295945341419404</v>
      </c>
      <c r="C98" s="58">
        <f t="shared" si="7"/>
        <v>-1.4559453414194046</v>
      </c>
      <c r="E98" s="59">
        <f t="shared" si="8"/>
        <v>0.00516403829971333</v>
      </c>
    </row>
    <row r="99" spans="1:5" ht="13.5">
      <c r="A99" s="56">
        <v>142</v>
      </c>
      <c r="B99" s="57">
        <f t="shared" si="6"/>
        <v>25.37841568312294</v>
      </c>
      <c r="C99" s="58">
        <f t="shared" si="7"/>
        <v>-1.5384156831229419</v>
      </c>
      <c r="E99" s="59">
        <f t="shared" si="8"/>
        <v>0.005418258782154948</v>
      </c>
    </row>
    <row r="100" spans="1:5" ht="13.5">
      <c r="A100" s="56">
        <v>143</v>
      </c>
      <c r="B100" s="57">
        <f t="shared" si="6"/>
        <v>25.461707179360747</v>
      </c>
      <c r="C100" s="58">
        <f t="shared" si="7"/>
        <v>-1.6217071793607474</v>
      </c>
      <c r="E100" s="59">
        <f t="shared" si="8"/>
        <v>0.005671819513635361</v>
      </c>
    </row>
    <row r="101" spans="1:5" ht="13.5">
      <c r="A101" s="56">
        <v>144</v>
      </c>
      <c r="B101" s="57">
        <f t="shared" si="6"/>
        <v>25.545805765489035</v>
      </c>
      <c r="C101" s="58">
        <f t="shared" si="7"/>
        <v>-1.7058057654890355</v>
      </c>
      <c r="E101" s="59">
        <f t="shared" si="8"/>
        <v>0.005924687272860129</v>
      </c>
    </row>
    <row r="102" spans="1:5" ht="13.5">
      <c r="A102" s="56">
        <v>145</v>
      </c>
      <c r="B102" s="57">
        <f t="shared" si="6"/>
        <v>25.63069780432897</v>
      </c>
      <c r="C102" s="58">
        <f t="shared" si="7"/>
        <v>-1.7906978043289712</v>
      </c>
      <c r="E102" s="59">
        <f t="shared" si="8"/>
        <v>0.006176831292935381</v>
      </c>
    </row>
    <row r="103" spans="1:5" ht="13.5">
      <c r="A103" s="56">
        <v>146</v>
      </c>
      <c r="B103" s="57">
        <f t="shared" si="6"/>
        <v>25.716370071610285</v>
      </c>
      <c r="C103" s="58">
        <f t="shared" si="7"/>
        <v>-1.8763700716102854</v>
      </c>
      <c r="E103" s="59">
        <f t="shared" si="8"/>
        <v>0.0064282231273892106</v>
      </c>
    </row>
    <row r="104" spans="1:5" ht="13.5">
      <c r="A104" s="56">
        <v>146.5</v>
      </c>
      <c r="B104" s="57">
        <f t="shared" si="6"/>
        <v>25.759494767792507</v>
      </c>
      <c r="C104" s="58">
        <f t="shared" si="7"/>
        <v>-1.9194947677925072</v>
      </c>
      <c r="E104" s="59">
        <f t="shared" si="8"/>
        <v>0.006553628688713388</v>
      </c>
    </row>
  </sheetData>
  <printOptions/>
  <pageMargins left="0.79" right="0.79" top="0.98" bottom="0.98" header="0.51" footer="0.51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Armtrack</dc:title>
  <dc:subject>Overhang shift on shell</dc:subject>
  <dc:creator>Yosh</dc:creator>
  <cp:keywords/>
  <dc:description/>
  <cp:lastModifiedBy>ｕｓｅｒ</cp:lastModifiedBy>
  <dcterms:created xsi:type="dcterms:W3CDTF">2004-08-21T16:32:44Z</dcterms:created>
  <dcterms:modified xsi:type="dcterms:W3CDTF">2021-03-07T11:29:47Z</dcterms:modified>
  <cp:category/>
  <cp:version/>
  <cp:contentType/>
  <cp:contentStatus/>
</cp:coreProperties>
</file>