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アーチ計算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<sst xmlns="http://schemas.openxmlformats.org/spreadsheetml/2006/main" count="52" uniqueCount="47">
  <si>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木材厚み</t>
  </si>
  <si>
    <t>mm</t>
  </si>
  <si>
    <t>W</t>
  </si>
  <si>
    <t>ゲート幅</t>
  </si>
  <si>
    <t>アーチ部高さ</t>
  </si>
  <si>
    <t>アーチ分割数</t>
  </si>
  <si>
    <t>ｒ</t>
  </si>
  <si>
    <t>アーチ径</t>
  </si>
  <si>
    <t>α</t>
  </si>
  <si>
    <t>アーチ扇角</t>
  </si>
  <si>
    <t>deg</t>
  </si>
  <si>
    <t>rad</t>
  </si>
  <si>
    <t>β</t>
  </si>
  <si>
    <t>アーチ片扇角</t>
  </si>
  <si>
    <t>L</t>
  </si>
  <si>
    <t>アーチ片長辺長</t>
  </si>
  <si>
    <t>mm</t>
  </si>
  <si>
    <t>S</t>
  </si>
  <si>
    <t>アーチ片短辺長</t>
  </si>
  <si>
    <t>mm</t>
  </si>
  <si>
    <t>θ</t>
  </si>
  <si>
    <t>アーチ片カット角</t>
  </si>
  <si>
    <t>deg</t>
  </si>
  <si>
    <t>rad</t>
  </si>
  <si>
    <t>γ</t>
  </si>
  <si>
    <t>deg</t>
  </si>
  <si>
    <t>rad</t>
  </si>
  <si>
    <t>U</t>
  </si>
  <si>
    <t>mm</t>
  </si>
  <si>
    <t>h</t>
  </si>
  <si>
    <t>計算結果</t>
  </si>
  <si>
    <t>設計条件</t>
  </si>
  <si>
    <t>＜両端のアーチ片関連＞</t>
  </si>
  <si>
    <t>アーチ片取付角</t>
  </si>
  <si>
    <t>アーチ片取付高さ</t>
  </si>
  <si>
    <t>＊</t>
  </si>
  <si>
    <t>左欄の設計条件を入力すると、右欄に</t>
  </si>
  <si>
    <t>ゲートの支柱との接続部のアーチ片は、</t>
  </si>
  <si>
    <t>アーチ片の各寸法を算出。</t>
  </si>
  <si>
    <t>上述のAとBのタイプを算出。</t>
  </si>
  <si>
    <t>T</t>
  </si>
  <si>
    <t>mm</t>
  </si>
  <si>
    <t>mm</t>
  </si>
  <si>
    <t>H</t>
  </si>
  <si>
    <t>mm</t>
  </si>
  <si>
    <t>n</t>
  </si>
  <si>
    <t>アーチ形ゲートの設計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</si>
</sst>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0_ "/>
    <numFmt numFmtId="180" formatCode="#,##0_);[Red]\(#,##0\)"/>
    <numFmt numFmtId="181" formatCode="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/dd"/>
    <numFmt numFmtId="186" formatCode="\+#,##0.000;\-#,##0.000;#,##0.000"/>
    <numFmt numFmtId="187" formatCode="yyyy&quot;年&quot;mm&quot;月&quot;"/>
    <numFmt numFmtId="188" formatCode="0.000_ "/>
    <numFmt numFmtId="189" formatCode="0.0_);[Red]\(0.0\)"/>
    <numFmt numFmtId="190" formatCode="[$€-2]\ #,##0.00_);[Red]\([$€-2]\ #,##0.00\)"/>
    <numFmt numFmtId="191" formatCode="#,##0.0_ "/>
    <numFmt numFmtId="192" formatCode="0.00_ "/>
    <numFmt numFmtId="193" formatCode="0.0&quot;°&quot;\ "/>
    <numFmt numFmtId="194" formatCode="0.000_);[Red]\(0.000\)"/>
    <numFmt numFmtId="195" formatCode="000&quot;mmでは&quot;"/>
    <numFmt numFmtId="196" formatCode="0_ &quot;mm&quot;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24"/>
      <name val="ＭＳ 明朝"/>
      <family val="1"/>
    </font>
    <font>
      <b/>
      <sz val="1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 locked="0"/>
    </xf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191" fontId="24" fillId="0" borderId="0" xfId="0" applyNumberFormat="1" applyFont="1" applyAlignment="1">
      <alignment vertical="center"/>
    </xf>
    <xf numFmtId="0" fontId="26" fillId="4" borderId="10" xfId="0" applyFont="1" applyFill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180" fontId="22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179" fontId="22" fillId="0" borderId="17" xfId="0" applyNumberFormat="1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192" fontId="23" fillId="0" borderId="20" xfId="0" applyNumberFormat="1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189" fontId="24" fillId="0" borderId="14" xfId="0" applyNumberFormat="1" applyFont="1" applyBorder="1" applyAlignment="1" quotePrefix="1">
      <alignment vertical="center"/>
    </xf>
    <xf numFmtId="0" fontId="24" fillId="0" borderId="15" xfId="0" applyFont="1" applyBorder="1" applyAlignment="1">
      <alignment horizontal="center" vertical="center"/>
    </xf>
    <xf numFmtId="189" fontId="24" fillId="0" borderId="14" xfId="0" applyNumberFormat="1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179" fontId="24" fillId="0" borderId="17" xfId="0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188" fontId="24" fillId="0" borderId="22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/>
    </xf>
    <xf numFmtId="192" fontId="23" fillId="0" borderId="23" xfId="0" applyNumberFormat="1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192" fontId="22" fillId="0" borderId="20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177" fontId="24" fillId="0" borderId="14" xfId="0" applyNumberFormat="1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177" fontId="24" fillId="0" borderId="29" xfId="0" applyNumberFormat="1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180" fontId="0" fillId="0" borderId="32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80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180" fontId="0" fillId="0" borderId="29" xfId="0" applyNumberFormat="1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38</xdr:row>
      <xdr:rowOff>47625</xdr:rowOff>
    </xdr:from>
    <xdr:to>
      <xdr:col>5</xdr:col>
      <xdr:colOff>409575</xdr:colOff>
      <xdr:row>42</xdr:row>
      <xdr:rowOff>161925</xdr:rowOff>
    </xdr:to>
    <xdr:sp>
      <xdr:nvSpPr>
        <xdr:cNvPr id="1" name="AutoShape 184"/>
        <xdr:cNvSpPr>
          <a:spLocks/>
        </xdr:cNvSpPr>
      </xdr:nvSpPr>
      <xdr:spPr>
        <a:xfrm flipV="1">
          <a:off x="2762250" y="6858000"/>
          <a:ext cx="990600" cy="800100"/>
        </a:xfrm>
        <a:prstGeom prst="bentArrow">
          <a:avLst>
            <a:gd name="adj1" fmla="val 16398"/>
            <a:gd name="adj2" fmla="val -33333"/>
          </a:avLst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1</xdr:row>
      <xdr:rowOff>19050</xdr:rowOff>
    </xdr:from>
    <xdr:to>
      <xdr:col>14</xdr:col>
      <xdr:colOff>419100</xdr:colOff>
      <xdr:row>29</xdr:row>
      <xdr:rowOff>104775</xdr:rowOff>
    </xdr:to>
    <xdr:pic>
      <xdr:nvPicPr>
        <xdr:cNvPr id="2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958215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Q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8.00390625" style="2" customWidth="1"/>
    <col min="2" max="2" width="4.375" style="2" bestFit="1" customWidth="1"/>
    <col min="3" max="3" width="16.125" style="2" customWidth="1"/>
    <col min="4" max="4" width="9.00390625" style="2" customWidth="1"/>
    <col min="5" max="5" width="6.375" style="2" customWidth="1"/>
    <col min="6" max="6" width="9.00390625" style="2" customWidth="1"/>
    <col min="7" max="7" width="4.375" style="2" bestFit="1" customWidth="1"/>
    <col min="8" max="8" width="16.125" style="2" customWidth="1"/>
    <col min="9" max="9" width="9.00390625" style="2" customWidth="1"/>
    <col min="10" max="10" width="6.375" style="2" customWidth="1"/>
    <col min="11" max="14" width="9.00390625" style="2" customWidth="1"/>
    <col min="15" max="15" width="9.50390625" style="2" customWidth="1"/>
    <col min="16" max="16384" width="9.00390625" style="2" customWidth="1"/>
  </cols>
  <sheetData>
    <row r="2" ht="31.5">
      <c r="B2" s="1" t="s">
        <v>46</v>
      </c>
    </row>
    <row r="3" ht="13.5"/>
    <row r="4" ht="13.5"/>
    <row r="5" ht="13.5"/>
    <row r="6" ht="13.5"/>
    <row r="7" ht="13.5"/>
    <row r="8" ht="13.5">
      <c r="Q8" s="3"/>
    </row>
    <row r="9" ht="13.5"/>
    <row r="10" ht="13.5"/>
    <row r="11" ht="13.5"/>
    <row r="12" ht="13.5">
      <c r="Q12" s="4"/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3" spans="2:10" ht="18.75">
      <c r="B33" s="5" t="s">
        <v>31</v>
      </c>
      <c r="C33" s="6"/>
      <c r="D33" s="6"/>
      <c r="E33" s="7"/>
      <c r="G33" s="5" t="s">
        <v>30</v>
      </c>
      <c r="H33" s="6"/>
      <c r="I33" s="6"/>
      <c r="J33" s="7"/>
    </row>
    <row r="34" spans="2:12" ht="13.5">
      <c r="B34" s="45" t="s">
        <v>40</v>
      </c>
      <c r="C34" s="46" t="s">
        <v>0</v>
      </c>
      <c r="D34" s="47">
        <v>89</v>
      </c>
      <c r="E34" s="48" t="s">
        <v>41</v>
      </c>
      <c r="G34" s="8" t="s">
        <v>6</v>
      </c>
      <c r="H34" s="9" t="s">
        <v>7</v>
      </c>
      <c r="I34" s="10">
        <f>((D35/2)^2+D36^2)/2/D36</f>
        <v>2356.25</v>
      </c>
      <c r="J34" s="11" t="s">
        <v>1</v>
      </c>
      <c r="K34" s="12" t="s">
        <v>35</v>
      </c>
      <c r="L34" s="2" t="s">
        <v>36</v>
      </c>
    </row>
    <row r="35" spans="2:12" ht="13.5">
      <c r="B35" s="49" t="s">
        <v>2</v>
      </c>
      <c r="C35" s="50" t="s">
        <v>3</v>
      </c>
      <c r="D35" s="51">
        <v>1900</v>
      </c>
      <c r="E35" s="52" t="s">
        <v>42</v>
      </c>
      <c r="G35" s="13" t="s">
        <v>8</v>
      </c>
      <c r="H35" s="14" t="s">
        <v>9</v>
      </c>
      <c r="I35" s="15">
        <f>180/PI()*I36</f>
        <v>47.5546321585119</v>
      </c>
      <c r="J35" s="16" t="s">
        <v>10</v>
      </c>
      <c r="K35" s="12"/>
      <c r="L35" s="2" t="s">
        <v>38</v>
      </c>
    </row>
    <row r="36" spans="2:11" ht="13.5">
      <c r="B36" s="49" t="s">
        <v>43</v>
      </c>
      <c r="C36" s="50" t="s">
        <v>4</v>
      </c>
      <c r="D36" s="51">
        <v>200</v>
      </c>
      <c r="E36" s="52" t="s">
        <v>44</v>
      </c>
      <c r="G36" s="17"/>
      <c r="H36" s="18"/>
      <c r="I36" s="19">
        <f>ASIN(D35/2/I34)*2</f>
        <v>0.8299849057408106</v>
      </c>
      <c r="J36" s="20" t="s">
        <v>11</v>
      </c>
      <c r="K36" s="12"/>
    </row>
    <row r="37" spans="2:12" ht="13.5">
      <c r="B37" s="53" t="s">
        <v>45</v>
      </c>
      <c r="C37" s="54" t="s">
        <v>5</v>
      </c>
      <c r="D37" s="55">
        <v>7</v>
      </c>
      <c r="E37" s="56"/>
      <c r="G37" s="13" t="s">
        <v>12</v>
      </c>
      <c r="H37" s="14" t="s">
        <v>13</v>
      </c>
      <c r="I37" s="15">
        <f>180/PI()*I38</f>
        <v>6.793518879787414</v>
      </c>
      <c r="J37" s="16" t="s">
        <v>10</v>
      </c>
      <c r="K37" s="12" t="s">
        <v>35</v>
      </c>
      <c r="L37" s="2" t="s">
        <v>37</v>
      </c>
    </row>
    <row r="38" spans="7:12" ht="13.5">
      <c r="G38" s="17"/>
      <c r="H38" s="18"/>
      <c r="I38" s="19">
        <f>I36/D37</f>
        <v>0.11856927224868723</v>
      </c>
      <c r="J38" s="20" t="s">
        <v>11</v>
      </c>
      <c r="K38" s="12"/>
      <c r="L38" s="2" t="s">
        <v>39</v>
      </c>
    </row>
    <row r="39" spans="7:11" ht="13.5">
      <c r="G39" s="21" t="s">
        <v>14</v>
      </c>
      <c r="H39" s="22" t="s">
        <v>15</v>
      </c>
      <c r="I39" s="23">
        <f>I34*SIN(I38/2)*2</f>
        <v>279.2152225066223</v>
      </c>
      <c r="J39" s="24" t="s">
        <v>16</v>
      </c>
      <c r="K39" s="12"/>
    </row>
    <row r="40" spans="7:11" ht="13.5">
      <c r="G40" s="21" t="s">
        <v>17</v>
      </c>
      <c r="H40" s="22" t="s">
        <v>18</v>
      </c>
      <c r="I40" s="25">
        <f>I39-2*D34*TAN(I38/2)</f>
        <v>268.65017683238796</v>
      </c>
      <c r="J40" s="24" t="s">
        <v>19</v>
      </c>
      <c r="K40" s="12"/>
    </row>
    <row r="41" spans="7:11" ht="13.5">
      <c r="G41" s="26" t="s">
        <v>20</v>
      </c>
      <c r="H41" s="27" t="s">
        <v>21</v>
      </c>
      <c r="I41" s="28">
        <f>180/PI()*I42</f>
        <v>86.6032405601063</v>
      </c>
      <c r="J41" s="29" t="s">
        <v>22</v>
      </c>
      <c r="K41" s="12"/>
    </row>
    <row r="42" spans="7:11" ht="13.5">
      <c r="G42" s="30"/>
      <c r="H42" s="31"/>
      <c r="I42" s="32">
        <f>(PI()/2-I38/2)</f>
        <v>1.511511690670553</v>
      </c>
      <c r="J42" s="33" t="s">
        <v>23</v>
      </c>
      <c r="K42" s="12"/>
    </row>
    <row r="43" spans="7:11" ht="13.5">
      <c r="G43" s="34" t="s">
        <v>32</v>
      </c>
      <c r="H43" s="35"/>
      <c r="I43" s="36"/>
      <c r="J43" s="37"/>
      <c r="K43" s="12"/>
    </row>
    <row r="44" spans="7:11" ht="13.5">
      <c r="G44" s="26" t="s">
        <v>24</v>
      </c>
      <c r="H44" s="27" t="s">
        <v>33</v>
      </c>
      <c r="I44" s="28">
        <f>180*I45/PI()</f>
        <v>20.380556639362247</v>
      </c>
      <c r="J44" s="29" t="s">
        <v>25</v>
      </c>
      <c r="K44" s="12"/>
    </row>
    <row r="45" spans="7:11" ht="13.5">
      <c r="G45" s="17"/>
      <c r="H45" s="18"/>
      <c r="I45" s="38">
        <f>I36/2-I38/2</f>
        <v>0.3557078167460617</v>
      </c>
      <c r="J45" s="39" t="s">
        <v>26</v>
      </c>
      <c r="K45" s="12"/>
    </row>
    <row r="46" spans="7:11" ht="13.5">
      <c r="G46" s="21" t="s">
        <v>27</v>
      </c>
      <c r="H46" s="22" t="s">
        <v>18</v>
      </c>
      <c r="I46" s="40">
        <f>D34*(1/SIN(I45)-1/TAN(I45)-1)+(I39+I40)/2</f>
        <v>200.9307376901334</v>
      </c>
      <c r="J46" s="24" t="s">
        <v>28</v>
      </c>
      <c r="K46" s="12"/>
    </row>
    <row r="47" spans="7:11" ht="13.5">
      <c r="G47" s="41" t="s">
        <v>29</v>
      </c>
      <c r="H47" s="42" t="s">
        <v>34</v>
      </c>
      <c r="I47" s="43">
        <f>D34*(1/SIN(I45)-1)*TAN(I45)</f>
        <v>61.879009728616325</v>
      </c>
      <c r="J47" s="44" t="s">
        <v>28</v>
      </c>
      <c r="K47" s="12"/>
    </row>
  </sheetData>
  <sheetProtection/>
  <dataValidations count="2">
    <dataValidation type="whole" allowBlank="1" showInputMessage="1" showErrorMessage="1" errorTitle="入力範囲" error="アーチ高さは、ゲート幅の半分以下の値を入力" imeMode="off" sqref="D36">
      <formula1>1</formula1>
      <formula2>D35/2</formula2>
    </dataValidation>
    <dataValidation type="whole" operator="greaterThan" allowBlank="1" showInputMessage="1" showErrorMessage="1" errorTitle="入力範囲" error="正の整数を入力" imeMode="off" sqref="D34:D35 D37">
      <formula1>0</formula1>
    </dataValidation>
  </dataValidations>
  <printOptions horizontalCentered="1" verticalCentered="1"/>
  <pageMargins left="0" right="0" top="0.3" bottom="0.3" header="0" footer="0"/>
  <pageSetup fitToHeight="1" fitToWidth="1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</dc:creator>
  <cp:keywords/>
  <dc:description/>
  <cp:lastModifiedBy>Masaru</cp:lastModifiedBy>
  <cp:lastPrinted>2012-02-18T02:09:25Z</cp:lastPrinted>
  <dcterms:created xsi:type="dcterms:W3CDTF">2012-02-08T00:28:12Z</dcterms:created>
  <dcterms:modified xsi:type="dcterms:W3CDTF">2012-02-18T02:09:48Z</dcterms:modified>
  <cp:category/>
  <cp:version/>
  <cp:contentType/>
  <cp:contentStatus/>
</cp:coreProperties>
</file>